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8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9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0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drawings/drawing11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12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drawings/drawing13.xml" ContentType="application/vnd.openxmlformats-officedocument.drawing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0" yWindow="45" windowWidth="11085" windowHeight="11760" tabRatio="732"/>
  </bookViews>
  <sheets>
    <sheet name="Ana Sayfa" sheetId="2" r:id="rId1"/>
    <sheet name="Atrium-Fire-SI" sheetId="3" r:id="rId2"/>
    <sheet name="A-Fire-SI" sheetId="23" state="hidden" r:id="rId3"/>
    <sheet name="Balcony-SI" sheetId="7" r:id="rId4"/>
    <sheet name="Bal-SIW" sheetId="21" state="hidden" r:id="rId5"/>
    <sheet name="Win-SI" sheetId="5" r:id="rId6"/>
    <sheet name="Win-SI2" sheetId="24" state="hidden" r:id="rId7"/>
    <sheet name="Plug1" sheetId="47" state="hidden" r:id="rId8"/>
    <sheet name="Plug2" sheetId="48" state="hidden" r:id="rId9"/>
    <sheet name="Plug-SI" sheetId="9" r:id="rId10"/>
    <sheet name="Plug-SI-A" sheetId="26" r:id="rId11"/>
    <sheet name="Plug3" sheetId="49" state="hidden" r:id="rId12"/>
    <sheet name="Plug-SI-B" sheetId="25" r:id="rId13"/>
    <sheet name="Plug4" sheetId="50" state="hidden" r:id="rId14"/>
    <sheet name="Airflow-SI" sheetId="27" r:id="rId15"/>
    <sheet name="Air_SI_A" sheetId="28" r:id="rId16"/>
    <sheet name="Air_SI_B" sheetId="29" r:id="rId17"/>
    <sheet name="Air_SI_C" sheetId="30" r:id="rId18"/>
  </sheets>
  <definedNames>
    <definedName name="OLE_LINK1" localSheetId="3">'Balcony-SI'!$B$1</definedName>
  </definedNames>
  <calcPr calcId="145621"/>
</workbook>
</file>

<file path=xl/calcChain.xml><?xml version="1.0" encoding="utf-8"?>
<calcChain xmlns="http://schemas.openxmlformats.org/spreadsheetml/2006/main">
  <c r="C27" i="29" l="1"/>
  <c r="D31" i="25"/>
  <c r="D30" i="25"/>
  <c r="D35" i="26"/>
  <c r="C3" i="7" l="1"/>
  <c r="C2" i="50" l="1"/>
  <c r="C4" i="50" s="1"/>
  <c r="C2" i="49"/>
  <c r="C5" i="49" s="1"/>
  <c r="C2" i="48"/>
  <c r="C4" i="48" s="1"/>
  <c r="C2" i="47"/>
  <c r="C5" i="47" s="1"/>
  <c r="C5" i="50" l="1"/>
  <c r="C6" i="50" s="1"/>
  <c r="C4" i="49"/>
  <c r="C6" i="49" s="1"/>
  <c r="C5" i="48"/>
  <c r="C6" i="48" s="1"/>
  <c r="C4" i="47"/>
  <c r="C6" i="47" s="1"/>
  <c r="G27" i="25" l="1"/>
  <c r="H32" i="26"/>
  <c r="H26" i="5" l="1"/>
  <c r="C26" i="5"/>
  <c r="G32" i="7"/>
  <c r="C32" i="7"/>
  <c r="C22" i="3"/>
  <c r="C21" i="3"/>
  <c r="H22" i="28" l="1"/>
  <c r="H23" i="29"/>
  <c r="I16" i="30"/>
  <c r="C20" i="30" s="1"/>
  <c r="H20" i="25"/>
  <c r="H21" i="25" s="1"/>
  <c r="I24" i="26"/>
  <c r="I25" i="26" s="1"/>
  <c r="B2" i="23"/>
  <c r="B3" i="23"/>
  <c r="B4" i="23"/>
  <c r="B5" i="23"/>
  <c r="B1" i="23"/>
  <c r="I26" i="26"/>
  <c r="H22" i="25"/>
  <c r="H23" i="25" s="1"/>
  <c r="H25" i="25"/>
  <c r="H24" i="25"/>
  <c r="C3" i="30"/>
  <c r="C3" i="29"/>
  <c r="C3" i="28"/>
  <c r="I28" i="26"/>
  <c r="I29" i="26"/>
  <c r="C3" i="25"/>
  <c r="C3" i="26"/>
  <c r="J18" i="5"/>
  <c r="J19" i="5" s="1"/>
  <c r="B5" i="24"/>
  <c r="B11" i="24" s="1"/>
  <c r="B6" i="24"/>
  <c r="B7" i="24"/>
  <c r="B8" i="24"/>
  <c r="B9" i="24"/>
  <c r="B4" i="24"/>
  <c r="E3" i="21"/>
  <c r="C3" i="21" s="1"/>
  <c r="E4" i="21"/>
  <c r="C4" i="21" s="1"/>
  <c r="E5" i="21"/>
  <c r="C19" i="21" s="1"/>
  <c r="E6" i="21"/>
  <c r="C6" i="21"/>
  <c r="E7" i="21"/>
  <c r="C7" i="21" s="1"/>
  <c r="E8" i="21"/>
  <c r="C8" i="21" s="1"/>
  <c r="E2" i="21"/>
  <c r="I23" i="7"/>
  <c r="I15" i="3"/>
  <c r="B8" i="23" s="1"/>
  <c r="C3" i="3"/>
  <c r="C3" i="5"/>
  <c r="I30" i="26" l="1"/>
  <c r="D36" i="26"/>
  <c r="C27" i="28"/>
  <c r="C26" i="28"/>
  <c r="C5" i="21"/>
  <c r="C20" i="21"/>
  <c r="C21" i="21" s="1"/>
  <c r="C31" i="7" s="1"/>
  <c r="E11" i="21"/>
  <c r="I16" i="3"/>
  <c r="B9" i="23" s="1"/>
  <c r="I27" i="26"/>
  <c r="C21" i="30"/>
  <c r="H24" i="29"/>
  <c r="C28" i="29"/>
  <c r="H23" i="28"/>
  <c r="I17" i="30"/>
  <c r="E14" i="24"/>
  <c r="E16" i="24"/>
  <c r="E13" i="24"/>
  <c r="E15" i="24" s="1"/>
  <c r="C2" i="21"/>
  <c r="E10" i="21"/>
  <c r="C11" i="23"/>
  <c r="C12" i="23"/>
  <c r="B19" i="24" l="1"/>
  <c r="J20" i="5" s="1"/>
  <c r="J21" i="5" s="1"/>
  <c r="J22" i="5" s="1"/>
  <c r="J23" i="5" s="1"/>
  <c r="I17" i="3"/>
  <c r="I18" i="3" s="1"/>
  <c r="I19" i="3" s="1"/>
  <c r="I20" i="3" s="1"/>
  <c r="E12" i="21"/>
  <c r="E13" i="21"/>
  <c r="C22" i="21" l="1"/>
  <c r="I24" i="7" s="1"/>
  <c r="I25" i="7" s="1"/>
  <c r="I26" i="7" s="1"/>
  <c r="I27" i="7" s="1"/>
</calcChain>
</file>

<file path=xl/sharedStrings.xml><?xml version="1.0" encoding="utf-8"?>
<sst xmlns="http://schemas.openxmlformats.org/spreadsheetml/2006/main" count="285" uniqueCount="115">
  <si>
    <t>Btu/s</t>
  </si>
  <si>
    <t>ft</t>
  </si>
  <si>
    <t>psi</t>
  </si>
  <si>
    <t>kW</t>
  </si>
  <si>
    <t>m</t>
  </si>
  <si>
    <t>Pa</t>
  </si>
  <si>
    <t>kg/s</t>
  </si>
  <si>
    <t>Project:</t>
  </si>
  <si>
    <t xml:space="preserve">m </t>
  </si>
  <si>
    <t>m/s</t>
  </si>
  <si>
    <t>Regions</t>
  </si>
  <si>
    <t>m =</t>
  </si>
  <si>
    <t>zb =</t>
  </si>
  <si>
    <t>W =</t>
  </si>
  <si>
    <t>Qc =</t>
  </si>
  <si>
    <t>Work Space for Plugholing SI</t>
  </si>
  <si>
    <r>
      <rPr>
        <vertAlign val="superscript"/>
        <sz val="11"/>
        <color indexed="8"/>
        <rFont val="Times New Roman"/>
        <family val="1"/>
      </rPr>
      <t>o</t>
    </r>
    <r>
      <rPr>
        <sz val="11"/>
        <color indexed="8"/>
        <rFont val="Times New Roman"/>
        <family val="1"/>
      </rPr>
      <t>C</t>
    </r>
  </si>
  <si>
    <r>
      <t>kg/m</t>
    </r>
    <r>
      <rPr>
        <vertAlign val="superscript"/>
        <sz val="11"/>
        <color indexed="8"/>
        <rFont val="Times New Roman"/>
        <family val="1"/>
      </rPr>
      <t>3</t>
    </r>
  </si>
  <si>
    <r>
      <t>m</t>
    </r>
    <r>
      <rPr>
        <vertAlign val="superscript"/>
        <sz val="11"/>
        <color indexed="8"/>
        <rFont val="Times New Roman"/>
        <family val="1"/>
      </rPr>
      <t>3</t>
    </r>
    <r>
      <rPr>
        <sz val="11"/>
        <color indexed="8"/>
        <rFont val="Times New Roman"/>
        <family val="1"/>
      </rPr>
      <t>/s</t>
    </r>
  </si>
  <si>
    <t>(0.70 is almost always used)</t>
  </si>
  <si>
    <t>For z &gt; zl,   m=</t>
  </si>
  <si>
    <t>For z &lt; zl,   m=</t>
  </si>
  <si>
    <t xml:space="preserve">Region </t>
  </si>
  <si>
    <t>INPUT</t>
  </si>
  <si>
    <t>Hw =</t>
  </si>
  <si>
    <t>Ww =</t>
  </si>
  <si>
    <t>zw =</t>
  </si>
  <si>
    <t>To =</t>
  </si>
  <si>
    <t>Xc =</t>
  </si>
  <si>
    <t>Patm =</t>
  </si>
  <si>
    <t>C</t>
  </si>
  <si>
    <t>Aw =</t>
  </si>
  <si>
    <t>m2</t>
  </si>
  <si>
    <t>A = (Aw*(Hw^0.5))^(1/3)</t>
  </si>
  <si>
    <t>B = (zw + a)^(5/3)</t>
  </si>
  <si>
    <t>a = (2.4*(Aw^.4)*(Hw^.2)) - 2.1*Hw</t>
  </si>
  <si>
    <t>m = (0.68*A*B)+1.59*C</t>
  </si>
  <si>
    <t>C = Aw*(Hw^.5)</t>
  </si>
  <si>
    <t xml:space="preserve">m =  </t>
  </si>
  <si>
    <r>
      <rPr>
        <i/>
        <sz val="12"/>
        <color indexed="8"/>
        <rFont val="Times New Roman"/>
        <family val="1"/>
      </rPr>
      <t>T</t>
    </r>
    <r>
      <rPr>
        <i/>
        <vertAlign val="subscript"/>
        <sz val="12"/>
        <color indexed="8"/>
        <rFont val="Times New Roman"/>
        <family val="1"/>
      </rPr>
      <t>o</t>
    </r>
    <r>
      <rPr>
        <sz val="12"/>
        <color indexed="8"/>
        <rFont val="Times New Roman"/>
        <family val="1"/>
      </rPr>
      <t xml:space="preserve"> =</t>
    </r>
  </si>
  <si>
    <r>
      <rPr>
        <i/>
        <sz val="12"/>
        <color indexed="8"/>
        <rFont val="Times New Roman"/>
        <family val="1"/>
      </rPr>
      <t>H</t>
    </r>
    <r>
      <rPr>
        <sz val="12"/>
        <color indexed="8"/>
        <rFont val="Times New Roman"/>
        <family val="1"/>
      </rPr>
      <t xml:space="preserve"> =</t>
    </r>
  </si>
  <si>
    <r>
      <rPr>
        <i/>
        <sz val="12"/>
        <color indexed="8"/>
        <rFont val="Times New Roman"/>
        <family val="1"/>
      </rPr>
      <t>T</t>
    </r>
    <r>
      <rPr>
        <i/>
        <vertAlign val="subscript"/>
        <sz val="12"/>
        <color indexed="8"/>
        <rFont val="Times New Roman"/>
        <family val="1"/>
      </rPr>
      <t>f</t>
    </r>
    <r>
      <rPr>
        <sz val="12"/>
        <color indexed="8"/>
        <rFont val="Times New Roman"/>
        <family val="1"/>
      </rPr>
      <t xml:space="preserve"> =</t>
    </r>
  </si>
  <si>
    <r>
      <rPr>
        <i/>
        <sz val="12"/>
        <color indexed="8"/>
        <rFont val="Times New Roman"/>
        <family val="1"/>
      </rPr>
      <t>v</t>
    </r>
    <r>
      <rPr>
        <i/>
        <vertAlign val="subscript"/>
        <sz val="12"/>
        <color indexed="8"/>
        <rFont val="Times New Roman"/>
        <family val="1"/>
      </rPr>
      <t>e</t>
    </r>
    <r>
      <rPr>
        <sz val="12"/>
        <color indexed="8"/>
        <rFont val="Times New Roman"/>
        <family val="1"/>
      </rPr>
      <t xml:space="preserve"> =</t>
    </r>
  </si>
  <si>
    <r>
      <rPr>
        <i/>
        <sz val="12"/>
        <color indexed="8"/>
        <rFont val="Times New Roman"/>
        <family val="1"/>
      </rPr>
      <t>V</t>
    </r>
    <r>
      <rPr>
        <sz val="12"/>
        <color indexed="8"/>
        <rFont val="Times New Roman"/>
        <family val="1"/>
      </rPr>
      <t xml:space="preserve"> =</t>
    </r>
  </si>
  <si>
    <r>
      <t>m</t>
    </r>
    <r>
      <rPr>
        <vertAlign val="superscript"/>
        <sz val="11"/>
        <color indexed="8"/>
        <rFont val="Times New Roman"/>
        <family val="1"/>
      </rPr>
      <t>2</t>
    </r>
  </si>
  <si>
    <r>
      <rPr>
        <i/>
        <sz val="12"/>
        <color indexed="8"/>
        <rFont val="Times New Roman"/>
        <family val="1"/>
      </rPr>
      <t>Q</t>
    </r>
    <r>
      <rPr>
        <sz val="12"/>
        <color indexed="8"/>
        <rFont val="Times New Roman"/>
        <family val="1"/>
      </rPr>
      <t xml:space="preserve"> =</t>
    </r>
  </si>
  <si>
    <r>
      <rPr>
        <i/>
        <sz val="12"/>
        <color indexed="8"/>
        <rFont val="Times New Roman"/>
        <family val="1"/>
      </rPr>
      <t>z</t>
    </r>
    <r>
      <rPr>
        <sz val="12"/>
        <color indexed="8"/>
        <rFont val="Times New Roman"/>
        <family val="1"/>
      </rPr>
      <t xml:space="preserve"> =</t>
    </r>
  </si>
  <si>
    <r>
      <rPr>
        <i/>
        <sz val="12"/>
        <color indexed="8"/>
        <rFont val="Times New Roman"/>
        <family val="1"/>
      </rPr>
      <t>A</t>
    </r>
    <r>
      <rPr>
        <sz val="12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</si>
  <si>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Q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</si>
  <si>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z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</si>
  <si>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T</t>
    </r>
    <r>
      <rPr>
        <i/>
        <vertAlign val="subscript"/>
        <sz val="11"/>
        <color indexed="8"/>
        <rFont val="Times New Roman"/>
        <family val="1"/>
      </rPr>
      <t>o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</si>
  <si>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p</t>
    </r>
    <r>
      <rPr>
        <i/>
        <vertAlign val="subscript"/>
        <sz val="11"/>
        <color indexed="8"/>
        <rFont val="Times New Roman"/>
        <family val="1"/>
      </rPr>
      <t>atm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</si>
  <si>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Q</t>
    </r>
    <r>
      <rPr>
        <i/>
        <vertAlign val="subscript"/>
        <sz val="11"/>
        <color indexed="8"/>
        <rFont val="Times New Roman"/>
        <family val="1"/>
      </rPr>
      <t>c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</si>
  <si>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z</t>
    </r>
    <r>
      <rPr>
        <i/>
        <vertAlign val="subscript"/>
        <sz val="11"/>
        <color indexed="8"/>
        <rFont val="Times New Roman"/>
        <family val="1"/>
      </rPr>
      <t>l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</si>
  <si>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m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</si>
  <si>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T</t>
    </r>
    <r>
      <rPr>
        <i/>
        <vertAlign val="subscript"/>
        <sz val="11"/>
        <color indexed="8"/>
        <rFont val="Times New Roman"/>
        <family val="1"/>
      </rPr>
      <t>s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</si>
  <si>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V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</si>
  <si>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H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</si>
  <si>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W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</si>
  <si>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z</t>
    </r>
    <r>
      <rPr>
        <i/>
        <vertAlign val="subscript"/>
        <sz val="11"/>
        <color indexed="8"/>
        <rFont val="Times New Roman"/>
        <family val="1"/>
      </rPr>
      <t>b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</si>
  <si>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H</t>
    </r>
    <r>
      <rPr>
        <i/>
        <vertAlign val="subscript"/>
        <sz val="11"/>
        <color indexed="8"/>
        <rFont val="Times New Roman"/>
        <family val="1"/>
      </rPr>
      <t>w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</si>
  <si>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W</t>
    </r>
    <r>
      <rPr>
        <i/>
        <vertAlign val="subscript"/>
        <sz val="11"/>
        <color indexed="8"/>
        <rFont val="Times New Roman"/>
        <family val="1"/>
      </rPr>
      <t>w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</si>
  <si>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z</t>
    </r>
    <r>
      <rPr>
        <i/>
        <vertAlign val="subscript"/>
        <sz val="11"/>
        <color indexed="8"/>
        <rFont val="Times New Roman"/>
        <family val="1"/>
      </rPr>
      <t>w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</si>
  <si>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d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</si>
  <si>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D</t>
    </r>
    <r>
      <rPr>
        <i/>
        <vertAlign val="subscript"/>
        <sz val="11"/>
        <color indexed="8"/>
        <rFont val="Times New Roman"/>
        <family val="1"/>
      </rPr>
      <t>i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</si>
  <si>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N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</si>
  <si>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v</t>
    </r>
    <r>
      <rPr>
        <i/>
        <vertAlign val="subscript"/>
        <sz val="11"/>
        <color indexed="8"/>
        <rFont val="Times New Roman"/>
        <family val="1"/>
      </rPr>
      <t>i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</si>
  <si>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V</t>
    </r>
    <r>
      <rPr>
        <vertAlign val="subscript"/>
        <sz val="11"/>
        <color indexed="8"/>
        <rFont val="Times New Roman"/>
        <family val="1"/>
      </rPr>
      <t>max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</si>
  <si>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V</t>
    </r>
    <r>
      <rPr>
        <i/>
        <vertAlign val="subscript"/>
        <sz val="11"/>
        <color indexed="8"/>
        <rFont val="Times New Roman"/>
        <family val="1"/>
      </rPr>
      <t>e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</si>
  <si>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S</t>
    </r>
    <r>
      <rPr>
        <vertAlign val="subscript"/>
        <sz val="11"/>
        <color indexed="8"/>
        <rFont val="Times New Roman"/>
        <family val="1"/>
      </rPr>
      <t>min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</si>
  <si>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d</t>
    </r>
    <r>
      <rPr>
        <sz val="11"/>
        <color indexed="8"/>
        <rFont val="Times New Roman"/>
        <family val="1"/>
      </rPr>
      <t>/</t>
    </r>
    <r>
      <rPr>
        <i/>
        <sz val="11"/>
        <color indexed="8"/>
        <rFont val="Times New Roman"/>
        <family val="1"/>
      </rPr>
      <t>D</t>
    </r>
    <r>
      <rPr>
        <i/>
        <vertAlign val="subscript"/>
        <sz val="11"/>
        <color indexed="8"/>
        <rFont val="Times New Roman"/>
        <family val="1"/>
      </rPr>
      <t>i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</si>
  <si>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a</t>
    </r>
    <r>
      <rPr>
        <sz val="11"/>
        <color indexed="8"/>
        <rFont val="Times New Roman"/>
        <family val="1"/>
      </rPr>
      <t xml:space="preserve"> =</t>
    </r>
  </si>
  <si>
    <r>
      <rPr>
        <i/>
        <sz val="11"/>
        <color indexed="8"/>
        <rFont val="Times New Roman"/>
        <family val="1"/>
      </rPr>
      <t>b</t>
    </r>
    <r>
      <rPr>
        <sz val="11"/>
        <color indexed="8"/>
        <rFont val="Times New Roman"/>
        <family val="1"/>
      </rPr>
      <t xml:space="preserve"> =</t>
    </r>
  </si>
  <si>
    <t>Check 1:</t>
  </si>
  <si>
    <t>Check 2:</t>
  </si>
  <si>
    <r>
      <rPr>
        <vertAlign val="superscript"/>
        <sz val="11"/>
        <color indexed="8"/>
        <rFont val="Times New Roman"/>
        <family val="1"/>
      </rPr>
      <t>o</t>
    </r>
    <r>
      <rPr>
        <sz val="11"/>
        <color indexed="8"/>
        <rFont val="Times New Roman"/>
        <family val="1"/>
      </rPr>
      <t>F</t>
    </r>
  </si>
  <si>
    <r>
      <rPr>
        <i/>
        <sz val="11"/>
        <color indexed="8"/>
        <rFont val="Times New Roman"/>
        <family val="1"/>
      </rPr>
      <t>A</t>
    </r>
    <r>
      <rPr>
        <i/>
        <vertAlign val="subscript"/>
        <sz val="11"/>
        <color indexed="8"/>
        <rFont val="Times New Roman"/>
        <family val="1"/>
      </rPr>
      <t>r</t>
    </r>
    <r>
      <rPr>
        <sz val="11"/>
        <color indexed="8"/>
        <rFont val="Times New Roman"/>
        <family val="1"/>
      </rPr>
      <t xml:space="preserve"> =</t>
    </r>
  </si>
  <si>
    <t>m1 =</t>
  </si>
  <si>
    <t>m2 =</t>
  </si>
  <si>
    <t>m3 =</t>
  </si>
  <si>
    <r>
      <t>z</t>
    </r>
    <r>
      <rPr>
        <i/>
        <vertAlign val="subscript"/>
        <sz val="12"/>
        <color indexed="8"/>
        <rFont val="Times New Roman"/>
        <family val="1"/>
      </rPr>
      <t>b</t>
    </r>
    <r>
      <rPr>
        <sz val="12"/>
        <color indexed="8"/>
        <rFont val="Times New Roman"/>
        <family val="1"/>
      </rPr>
      <t xml:space="preserve"> &lt; 15 m</t>
    </r>
  </si>
  <si>
    <r>
      <t>z</t>
    </r>
    <r>
      <rPr>
        <i/>
        <vertAlign val="subscript"/>
        <sz val="12"/>
        <color indexed="8"/>
        <rFont val="Times New Roman"/>
        <family val="1"/>
      </rPr>
      <t>b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WP MathA"/>
        <charset val="2"/>
      </rPr>
      <t>$</t>
    </r>
    <r>
      <rPr>
        <sz val="12"/>
        <color indexed="8"/>
        <rFont val="Times New Roman"/>
        <family val="1"/>
      </rPr>
      <t xml:space="preserve"> 15 m and </t>
    </r>
    <r>
      <rPr>
        <i/>
        <sz val="12"/>
        <color indexed="8"/>
        <rFont val="Times New Roman"/>
        <family val="1"/>
      </rPr>
      <t>W</t>
    </r>
    <r>
      <rPr>
        <sz val="12"/>
        <color indexed="8"/>
        <rFont val="Times New Roman"/>
        <family val="1"/>
      </rPr>
      <t xml:space="preserve"> &lt; 10 m</t>
    </r>
  </si>
  <si>
    <r>
      <t>z</t>
    </r>
    <r>
      <rPr>
        <i/>
        <vertAlign val="subscript"/>
        <sz val="12"/>
        <color indexed="8"/>
        <rFont val="Times New Roman"/>
        <family val="1"/>
      </rPr>
      <t>b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WP MathA"/>
        <charset val="2"/>
      </rPr>
      <t>$</t>
    </r>
    <r>
      <rPr>
        <sz val="12"/>
        <color indexed="8"/>
        <rFont val="Times New Roman"/>
        <family val="1"/>
      </rPr>
      <t xml:space="preserve"> 15 m and 10 m </t>
    </r>
    <r>
      <rPr>
        <sz val="12"/>
        <color indexed="8"/>
        <rFont val="WP MathA"/>
        <charset val="2"/>
      </rPr>
      <t>$</t>
    </r>
    <r>
      <rPr>
        <sz val="12"/>
        <color indexed="8"/>
        <rFont val="Times New Roman"/>
        <family val="1"/>
      </rPr>
      <t xml:space="preserve"> </t>
    </r>
    <r>
      <rPr>
        <i/>
        <sz val="12"/>
        <color indexed="8"/>
        <rFont val="Times New Roman"/>
        <family val="1"/>
      </rPr>
      <t>W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WP MathA"/>
        <charset val="2"/>
      </rPr>
      <t>$</t>
    </r>
    <r>
      <rPr>
        <sz val="12"/>
        <color indexed="8"/>
        <rFont val="Times New Roman"/>
        <family val="1"/>
      </rPr>
      <t xml:space="preserve"> 14 m</t>
    </r>
  </si>
  <si>
    <r>
      <t>K</t>
    </r>
    <r>
      <rPr>
        <i/>
        <vertAlign val="subscript"/>
        <sz val="11"/>
        <color indexed="8"/>
        <rFont val="Times New Roman"/>
        <family val="1"/>
      </rPr>
      <t>s</t>
    </r>
    <r>
      <rPr>
        <sz val="11"/>
        <color indexed="8"/>
        <rFont val="Times New Roman"/>
        <family val="1"/>
      </rPr>
      <t xml:space="preserve"> =</t>
    </r>
  </si>
  <si>
    <t>m (See note 6 above.)</t>
  </si>
  <si>
    <t>Ck 1</t>
  </si>
  <si>
    <t>Ck 0.5</t>
  </si>
  <si>
    <t>Sum</t>
  </si>
  <si>
    <t xml:space="preserve">Atrium Duman Kontrol Hesaplayıcı </t>
  </si>
  <si>
    <t>Projenin Adı:</t>
  </si>
  <si>
    <t>Girdiler:</t>
  </si>
  <si>
    <t>Çıktılar:</t>
  </si>
  <si>
    <t>m (Notlar 2. maddeye bakınız.)</t>
  </si>
  <si>
    <t>(Notlar 3. maddeye bakınız.)</t>
  </si>
  <si>
    <t>Program 1: Atriumlarda Axisymmetric Plume Yöntemiyle Duman Tahliye Hesabı</t>
  </si>
  <si>
    <t>Proje:</t>
  </si>
  <si>
    <t>Program 2: Atriumlarda Balcony Spill Plume Yöntemiyle Duman Tahliye Hesabı</t>
  </si>
  <si>
    <t>Program 3: Atriumlarda Window Plume Yöntemiyle Süreekli Duman Tahliye Hesabı</t>
  </si>
  <si>
    <t>Taze Hava Deliği önleme Hesabı</t>
  </si>
  <si>
    <t>Program 4A:Dikdörtgen Panjur ile Taze Hava Deliği Engelleme Hesabı</t>
  </si>
  <si>
    <t>Program 4B: Yuvarlak Panjur ile Taze Hava Deliği Engelleme Hesabı</t>
  </si>
  <si>
    <t>Duman Kontrolü için Hava Akışı</t>
  </si>
  <si>
    <t>Program 5A: Duman Kontrolü için Bağlantı Hacmine Hava Akışı Hesabı</t>
  </si>
  <si>
    <t>Program 5B: Duman Kontrolü için Duman Tabakasına Hava Akışı Hesabı</t>
  </si>
  <si>
    <t>Program 5C: Duman Kontrolü için Duman Bulutuna Hava Akışı Hesabı</t>
  </si>
  <si>
    <t>(Not 2 ye bakınız.)</t>
  </si>
  <si>
    <t>(Notlar 3 e bakınız.)</t>
  </si>
  <si>
    <t>Egzoz Giriş Sayısı</t>
  </si>
  <si>
    <t>(Not 1,2 ve 3 e bakınız.)</t>
  </si>
  <si>
    <t>(Not 7 ye bakınız.)</t>
  </si>
  <si>
    <t>Kontrol 1:</t>
  </si>
  <si>
    <t>Kontrol 2:</t>
  </si>
  <si>
    <t>m (Not 6 ya bakınız.)</t>
  </si>
  <si>
    <r>
      <t xml:space="preserve">Not: </t>
    </r>
    <r>
      <rPr>
        <i/>
        <sz val="11"/>
        <color indexed="8"/>
        <rFont val="Times New Roman"/>
        <family val="1"/>
      </rPr>
      <t>T</t>
    </r>
    <r>
      <rPr>
        <i/>
        <vertAlign val="subscript"/>
        <sz val="11"/>
        <color indexed="8"/>
        <rFont val="Times New Roman"/>
        <family val="1"/>
      </rPr>
      <t>f</t>
    </r>
    <r>
      <rPr>
        <sz val="11"/>
        <color indexed="8"/>
        <rFont val="Times New Roman"/>
        <family val="1"/>
      </rPr>
      <t xml:space="preserve"> and </t>
    </r>
    <r>
      <rPr>
        <i/>
        <sz val="11"/>
        <color indexed="8"/>
        <rFont val="Times New Roman"/>
        <family val="1"/>
      </rPr>
      <t>T</t>
    </r>
    <r>
      <rPr>
        <i/>
        <vertAlign val="subscript"/>
        <sz val="11"/>
        <color indexed="8"/>
        <rFont val="Times New Roman"/>
        <family val="1"/>
      </rPr>
      <t xml:space="preserve">o </t>
    </r>
    <r>
      <rPr>
        <sz val="11"/>
        <color indexed="8"/>
        <rFont val="Times New Roman"/>
        <family val="1"/>
        <charset val="162"/>
      </rPr>
      <t>sıcaklıkları Program 1,2 ve 3 dan elde edilebilir.</t>
    </r>
  </si>
  <si>
    <t>AirSelection - Atrium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</si>
</sst>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000"/>
  </numFmts>
  <fonts count="44">
    <font>
      <sz val="11"/>
      <color theme="1"/>
      <name val="Calibri"/>
      <family val="2"/>
      <scheme val="minor"/>
    </font>
    <font>
      <sz val="11"/>
      <color indexed="8"/>
      <name val="Times New Roman"/>
      <family val="1"/>
    </font>
    <font>
      <i/>
      <sz val="11"/>
      <color indexed="8"/>
      <name val="Times New Roman"/>
      <family val="1"/>
    </font>
    <font>
      <i/>
      <sz val="12"/>
      <color indexed="8"/>
      <name val="Times New Roman"/>
      <family val="1"/>
    </font>
    <font>
      <i/>
      <vertAlign val="subscript"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8"/>
      <name val="WP MathA"/>
      <charset val="2"/>
    </font>
    <font>
      <vertAlign val="superscript"/>
      <sz val="11"/>
      <color indexed="8"/>
      <name val="Times New Roman"/>
      <family val="1"/>
    </font>
    <font>
      <i/>
      <vertAlign val="subscript"/>
      <sz val="11"/>
      <color indexed="8"/>
      <name val="Times New Roman"/>
      <family val="1"/>
    </font>
    <font>
      <vertAlign val="subscript"/>
      <sz val="11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rgb="FF000000"/>
      <name val="Arial"/>
      <family val="2"/>
    </font>
    <font>
      <sz val="12"/>
      <color theme="1"/>
      <name val="Times New Roman"/>
      <family val="1"/>
    </font>
    <font>
      <b/>
      <sz val="13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i/>
      <sz val="11"/>
      <color theme="1"/>
      <name val="Times New Roman"/>
      <family val="1"/>
    </font>
    <font>
      <sz val="11"/>
      <color theme="4" tint="-0.249977111117893"/>
      <name val="Calibri"/>
      <family val="2"/>
      <scheme val="minor"/>
    </font>
    <font>
      <sz val="8"/>
      <color theme="1"/>
      <name val="Arial"/>
      <family val="2"/>
    </font>
    <font>
      <b/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C00000"/>
      <name val="Times New Roman"/>
      <family val="1"/>
    </font>
    <font>
      <b/>
      <sz val="36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charset val="162"/>
    </font>
    <font>
      <b/>
      <sz val="13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3"/>
      <name val="Arial"/>
      <family val="2"/>
    </font>
    <font>
      <sz val="11"/>
      <color indexed="8"/>
      <name val="Times New Roman"/>
      <family val="1"/>
      <charset val="162"/>
    </font>
    <font>
      <sz val="12"/>
      <color rgb="FF000000"/>
      <name val="Calibri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Border="1"/>
    <xf numFmtId="0" fontId="0" fillId="0" borderId="0" xfId="0" applyFont="1" applyBorder="1"/>
    <xf numFmtId="0" fontId="10" fillId="0" borderId="0" xfId="0" applyFont="1" applyBorder="1"/>
    <xf numFmtId="0" fontId="0" fillId="0" borderId="0" xfId="0" applyFont="1" applyFill="1" applyBorder="1"/>
    <xf numFmtId="0" fontId="14" fillId="0" borderId="0" xfId="0" applyFont="1" applyFill="1" applyBorder="1"/>
    <xf numFmtId="0" fontId="10" fillId="0" borderId="0" xfId="0" applyFont="1"/>
    <xf numFmtId="3" fontId="0" fillId="0" borderId="0" xfId="0" applyNumberFormat="1"/>
    <xf numFmtId="2" fontId="0" fillId="0" borderId="0" xfId="0" applyNumberFormat="1"/>
    <xf numFmtId="0" fontId="11" fillId="0" borderId="0" xfId="0" applyFont="1" applyBorder="1"/>
    <xf numFmtId="0" fontId="0" fillId="0" borderId="0" xfId="0" applyAlignment="1">
      <alignment horizontal="right"/>
    </xf>
    <xf numFmtId="0" fontId="16" fillId="0" borderId="0" xfId="0" applyFont="1"/>
    <xf numFmtId="0" fontId="0" fillId="0" borderId="0" xfId="0" applyAlignment="1">
      <alignment horizontal="center"/>
    </xf>
    <xf numFmtId="37" fontId="0" fillId="0" borderId="0" xfId="0" applyNumberFormat="1"/>
    <xf numFmtId="0" fontId="0" fillId="0" borderId="0" xfId="0" applyAlignment="1">
      <alignment horizontal="left"/>
    </xf>
    <xf numFmtId="0" fontId="11" fillId="0" borderId="0" xfId="0" applyFont="1" applyFill="1" applyBorder="1"/>
    <xf numFmtId="0" fontId="17" fillId="0" borderId="0" xfId="0" applyFont="1" applyBorder="1" applyAlignment="1">
      <alignment horizontal="right"/>
    </xf>
    <xf numFmtId="3" fontId="11" fillId="0" borderId="0" xfId="0" applyNumberFormat="1" applyFont="1" applyBorder="1"/>
    <xf numFmtId="164" fontId="11" fillId="0" borderId="0" xfId="0" applyNumberFormat="1" applyFont="1" applyBorder="1"/>
    <xf numFmtId="0" fontId="18" fillId="0" borderId="0" xfId="0" applyFont="1" applyBorder="1" applyAlignment="1">
      <alignment vertical="center"/>
    </xf>
    <xf numFmtId="165" fontId="11" fillId="0" borderId="0" xfId="0" applyNumberFormat="1" applyFont="1" applyBorder="1"/>
    <xf numFmtId="0" fontId="18" fillId="0" borderId="0" xfId="0" applyFont="1" applyAlignment="1">
      <alignment vertical="center"/>
    </xf>
    <xf numFmtId="1" fontId="0" fillId="0" borderId="0" xfId="0" applyNumberFormat="1"/>
    <xf numFmtId="2" fontId="11" fillId="0" borderId="0" xfId="0" applyNumberFormat="1" applyFont="1"/>
    <xf numFmtId="164" fontId="11" fillId="0" borderId="0" xfId="0" applyNumberFormat="1" applyFont="1"/>
    <xf numFmtId="166" fontId="11" fillId="0" borderId="0" xfId="0" applyNumberFormat="1" applyFont="1"/>
    <xf numFmtId="0" fontId="19" fillId="0" borderId="0" xfId="0" applyFont="1" applyAlignment="1">
      <alignment horizontal="right"/>
    </xf>
    <xf numFmtId="165" fontId="11" fillId="0" borderId="0" xfId="0" applyNumberFormat="1" applyFont="1"/>
    <xf numFmtId="0" fontId="0" fillId="0" borderId="0" xfId="0" applyFill="1"/>
    <xf numFmtId="0" fontId="0" fillId="0" borderId="0" xfId="0" applyFill="1" applyBorder="1"/>
    <xf numFmtId="0" fontId="11" fillId="0" borderId="0" xfId="0" applyFont="1" applyFill="1"/>
    <xf numFmtId="0" fontId="17" fillId="0" borderId="0" xfId="0" applyFont="1" applyFill="1" applyBorder="1" applyAlignment="1">
      <alignment horizontal="right"/>
    </xf>
    <xf numFmtId="0" fontId="0" fillId="0" borderId="0" xfId="0" applyFont="1" applyFill="1"/>
    <xf numFmtId="0" fontId="13" fillId="0" borderId="0" xfId="0" applyFont="1" applyFill="1"/>
    <xf numFmtId="0" fontId="15" fillId="0" borderId="0" xfId="0" applyFont="1" applyFill="1" applyBorder="1"/>
    <xf numFmtId="0" fontId="20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11" fillId="0" borderId="0" xfId="0" applyFont="1" applyFill="1" applyAlignment="1">
      <alignment horizontal="right"/>
    </xf>
    <xf numFmtId="3" fontId="11" fillId="0" borderId="1" xfId="0" applyNumberFormat="1" applyFont="1" applyFill="1" applyBorder="1"/>
    <xf numFmtId="3" fontId="11" fillId="0" borderId="0" xfId="0" applyNumberFormat="1" applyFont="1" applyFill="1" applyBorder="1"/>
    <xf numFmtId="2" fontId="11" fillId="0" borderId="0" xfId="0" applyNumberFormat="1" applyFont="1" applyFill="1" applyBorder="1"/>
    <xf numFmtId="164" fontId="11" fillId="0" borderId="0" xfId="0" applyNumberFormat="1" applyFont="1" applyFill="1" applyBorder="1"/>
    <xf numFmtId="0" fontId="13" fillId="0" borderId="0" xfId="0" applyFont="1" applyFill="1" applyBorder="1"/>
    <xf numFmtId="0" fontId="21" fillId="0" borderId="0" xfId="0" applyFont="1" applyFill="1"/>
    <xf numFmtId="0" fontId="21" fillId="0" borderId="0" xfId="0" applyFont="1" applyFill="1" applyBorder="1"/>
    <xf numFmtId="0" fontId="22" fillId="0" borderId="0" xfId="0" applyFont="1" applyFill="1" applyBorder="1"/>
    <xf numFmtId="0" fontId="11" fillId="0" borderId="0" xfId="0" applyFont="1" applyBorder="1" applyAlignment="1">
      <alignment horizontal="right"/>
    </xf>
    <xf numFmtId="165" fontId="11" fillId="0" borderId="0" xfId="0" applyNumberFormat="1" applyFont="1" applyFill="1" applyBorder="1"/>
    <xf numFmtId="0" fontId="11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3" fontId="11" fillId="0" borderId="0" xfId="0" applyNumberFormat="1" applyFont="1"/>
    <xf numFmtId="0" fontId="23" fillId="0" borderId="0" xfId="0" applyFont="1" applyAlignment="1">
      <alignment vertical="center"/>
    </xf>
    <xf numFmtId="0" fontId="12" fillId="0" borderId="0" xfId="0" applyFont="1" applyFill="1"/>
    <xf numFmtId="0" fontId="0" fillId="0" borderId="0" xfId="0"/>
    <xf numFmtId="0" fontId="11" fillId="0" borderId="0" xfId="0" applyFont="1"/>
    <xf numFmtId="0" fontId="11" fillId="0" borderId="0" xfId="0" applyFont="1" applyBorder="1"/>
    <xf numFmtId="0" fontId="17" fillId="0" borderId="0" xfId="0" applyFont="1" applyBorder="1" applyAlignment="1">
      <alignment horizontal="right"/>
    </xf>
    <xf numFmtId="2" fontId="11" fillId="0" borderId="0" xfId="0" applyNumberFormat="1" applyFont="1"/>
    <xf numFmtId="164" fontId="11" fillId="0" borderId="0" xfId="0" applyNumberFormat="1" applyFont="1"/>
    <xf numFmtId="0" fontId="11" fillId="0" borderId="0" xfId="0" applyFont="1" applyAlignment="1">
      <alignment horizontal="right"/>
    </xf>
    <xf numFmtId="0" fontId="11" fillId="0" borderId="0" xfId="0" applyFont="1" applyAlignment="1">
      <alignment vertical="center"/>
    </xf>
    <xf numFmtId="4" fontId="11" fillId="0" borderId="1" xfId="0" applyNumberFormat="1" applyFont="1" applyFill="1" applyBorder="1"/>
    <xf numFmtId="0" fontId="24" fillId="0" borderId="0" xfId="0" applyFont="1" applyFill="1" applyAlignment="1">
      <alignment horizontal="right"/>
    </xf>
    <xf numFmtId="0" fontId="25" fillId="0" borderId="0" xfId="0" applyFont="1" applyBorder="1"/>
    <xf numFmtId="0" fontId="26" fillId="0" borderId="0" xfId="0" applyFont="1" applyAlignment="1">
      <alignment vertical="center"/>
    </xf>
    <xf numFmtId="3" fontId="11" fillId="0" borderId="5" xfId="0" applyNumberFormat="1" applyFont="1" applyFill="1" applyBorder="1" applyProtection="1">
      <protection locked="0"/>
    </xf>
    <xf numFmtId="2" fontId="11" fillId="0" borderId="5" xfId="0" applyNumberFormat="1" applyFont="1" applyFill="1" applyBorder="1" applyProtection="1">
      <protection locked="0"/>
    </xf>
    <xf numFmtId="164" fontId="11" fillId="0" borderId="5" xfId="0" applyNumberFormat="1" applyFont="1" applyFill="1" applyBorder="1" applyProtection="1">
      <protection locked="0"/>
    </xf>
    <xf numFmtId="3" fontId="11" fillId="0" borderId="5" xfId="0" applyNumberFormat="1" applyFont="1" applyBorder="1" applyProtection="1">
      <protection locked="0"/>
    </xf>
    <xf numFmtId="2" fontId="11" fillId="0" borderId="5" xfId="0" applyNumberFormat="1" applyFont="1" applyBorder="1" applyProtection="1">
      <protection locked="0"/>
    </xf>
    <xf numFmtId="164" fontId="11" fillId="0" borderId="5" xfId="0" applyNumberFormat="1" applyFont="1" applyBorder="1" applyProtection="1">
      <protection locked="0"/>
    </xf>
    <xf numFmtId="0" fontId="11" fillId="0" borderId="5" xfId="0" applyFont="1" applyBorder="1" applyProtection="1">
      <protection locked="0"/>
    </xf>
    <xf numFmtId="1" fontId="11" fillId="0" borderId="5" xfId="0" applyNumberFormat="1" applyFont="1" applyBorder="1" applyProtection="1">
      <protection locked="0"/>
    </xf>
    <xf numFmtId="164" fontId="0" fillId="0" borderId="5" xfId="0" applyNumberFormat="1" applyBorder="1" applyProtection="1">
      <protection locked="0"/>
    </xf>
    <xf numFmtId="0" fontId="29" fillId="0" borderId="0" xfId="0" applyFont="1" applyFill="1"/>
    <xf numFmtId="2" fontId="11" fillId="0" borderId="6" xfId="0" applyNumberFormat="1" applyFont="1" applyBorder="1" applyProtection="1">
      <protection locked="0"/>
    </xf>
    <xf numFmtId="164" fontId="11" fillId="0" borderId="7" xfId="0" applyNumberFormat="1" applyFont="1" applyFill="1" applyBorder="1" applyProtection="1">
      <protection locked="0"/>
    </xf>
    <xf numFmtId="0" fontId="30" fillId="0" borderId="0" xfId="0" applyFont="1"/>
    <xf numFmtId="164" fontId="11" fillId="0" borderId="1" xfId="0" applyNumberFormat="1" applyFont="1" applyBorder="1" applyProtection="1">
      <protection locked="0"/>
    </xf>
    <xf numFmtId="0" fontId="0" fillId="2" borderId="0" xfId="0" applyFill="1"/>
    <xf numFmtId="0" fontId="31" fillId="2" borderId="0" xfId="0" applyFont="1" applyFill="1"/>
    <xf numFmtId="0" fontId="33" fillId="2" borderId="0" xfId="0" applyFont="1" applyFill="1"/>
    <xf numFmtId="0" fontId="28" fillId="2" borderId="0" xfId="0" applyFont="1" applyFill="1"/>
    <xf numFmtId="0" fontId="27" fillId="2" borderId="0" xfId="0" applyFont="1" applyFill="1" applyAlignment="1">
      <alignment horizontal="left" vertical="center"/>
    </xf>
    <xf numFmtId="0" fontId="0" fillId="2" borderId="0" xfId="0" applyFont="1" applyFill="1"/>
    <xf numFmtId="0" fontId="32" fillId="2" borderId="0" xfId="0" applyFont="1" applyFill="1"/>
    <xf numFmtId="0" fontId="22" fillId="2" borderId="0" xfId="0" applyFont="1" applyFill="1"/>
    <xf numFmtId="0" fontId="13" fillId="2" borderId="0" xfId="0" applyFont="1" applyFill="1"/>
    <xf numFmtId="0" fontId="26" fillId="2" borderId="0" xfId="0" applyFont="1" applyFill="1" applyAlignment="1">
      <alignment vertical="center"/>
    </xf>
    <xf numFmtId="0" fontId="33" fillId="2" borderId="0" xfId="0" applyFont="1" applyFill="1" applyAlignment="1">
      <alignment horizontal="left" vertical="top"/>
    </xf>
    <xf numFmtId="0" fontId="36" fillId="0" borderId="0" xfId="0" applyFont="1" applyFill="1" applyBorder="1"/>
    <xf numFmtId="0" fontId="37" fillId="0" borderId="0" xfId="0" applyFont="1" applyFill="1"/>
    <xf numFmtId="0" fontId="36" fillId="0" borderId="0" xfId="0" applyFont="1" applyBorder="1"/>
    <xf numFmtId="0" fontId="38" fillId="0" borderId="0" xfId="0" applyFont="1"/>
    <xf numFmtId="0" fontId="38" fillId="0" borderId="0" xfId="0" applyFont="1" applyBorder="1"/>
    <xf numFmtId="0" fontId="36" fillId="0" borderId="0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38" fillId="0" borderId="0" xfId="0" applyFont="1" applyFill="1" applyBorder="1"/>
    <xf numFmtId="0" fontId="39" fillId="0" borderId="0" xfId="0" applyFont="1" applyFill="1" applyAlignment="1">
      <alignment vertical="center"/>
    </xf>
    <xf numFmtId="0" fontId="38" fillId="0" borderId="0" xfId="0" applyFont="1" applyFill="1"/>
    <xf numFmtId="0" fontId="40" fillId="0" borderId="0" xfId="0" applyFont="1" applyFill="1" applyBorder="1"/>
    <xf numFmtId="0" fontId="41" fillId="0" borderId="0" xfId="0" applyFont="1" applyBorder="1"/>
    <xf numFmtId="0" fontId="41" fillId="0" borderId="0" xfId="0" applyFont="1" applyAlignment="1">
      <alignment vertical="center"/>
    </xf>
    <xf numFmtId="0" fontId="34" fillId="2" borderId="0" xfId="0" applyNumberFormat="1" applyFont="1" applyFill="1" applyAlignment="1">
      <alignment horizontal="justify" vertical="top" wrapText="1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3" xfId="0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</cellXfs>
  <cellStyles count="1">
    <cellStyle name="Normal" xfId="0" builtinId="0"/>
  </cellStyles>
  <dxfs count="12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7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7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emf"/><Relationship Id="rId1" Type="http://schemas.openxmlformats.org/officeDocument/2006/relationships/image" Target="../media/image3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w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8</xdr:row>
          <xdr:rowOff>76200</xdr:rowOff>
        </xdr:from>
        <xdr:to>
          <xdr:col>4</xdr:col>
          <xdr:colOff>304800</xdr:colOff>
          <xdr:row>15</xdr:row>
          <xdr:rowOff>142875</xdr:rowOff>
        </xdr:to>
        <xdr:sp macro="" textlink="">
          <xdr:nvSpPr>
            <xdr:cNvPr id="2073" name="Image1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419100</xdr:colOff>
          <xdr:row>8</xdr:row>
          <xdr:rowOff>38100</xdr:rowOff>
        </xdr:from>
        <xdr:to>
          <xdr:col>7</xdr:col>
          <xdr:colOff>381000</xdr:colOff>
          <xdr:row>15</xdr:row>
          <xdr:rowOff>104775</xdr:rowOff>
        </xdr:to>
        <xdr:sp macro="" textlink="">
          <xdr:nvSpPr>
            <xdr:cNvPr id="2074" name="Image2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8</xdr:row>
          <xdr:rowOff>47625</xdr:rowOff>
        </xdr:from>
        <xdr:to>
          <xdr:col>10</xdr:col>
          <xdr:colOff>485775</xdr:colOff>
          <xdr:row>15</xdr:row>
          <xdr:rowOff>114300</xdr:rowOff>
        </xdr:to>
        <xdr:sp macro="" textlink="">
          <xdr:nvSpPr>
            <xdr:cNvPr id="2075" name="Image3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16</xdr:row>
          <xdr:rowOff>0</xdr:rowOff>
        </xdr:from>
        <xdr:to>
          <xdr:col>4</xdr:col>
          <xdr:colOff>295275</xdr:colOff>
          <xdr:row>23</xdr:row>
          <xdr:rowOff>104775</xdr:rowOff>
        </xdr:to>
        <xdr:sp macro="" textlink="">
          <xdr:nvSpPr>
            <xdr:cNvPr id="2076" name="Image4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15</xdr:row>
          <xdr:rowOff>180975</xdr:rowOff>
        </xdr:from>
        <xdr:to>
          <xdr:col>10</xdr:col>
          <xdr:colOff>485775</xdr:colOff>
          <xdr:row>23</xdr:row>
          <xdr:rowOff>95250</xdr:rowOff>
        </xdr:to>
        <xdr:sp macro="" textlink="">
          <xdr:nvSpPr>
            <xdr:cNvPr id="2077" name="Image5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2</xdr:row>
      <xdr:rowOff>85725</xdr:rowOff>
    </xdr:from>
    <xdr:to>
      <xdr:col>2</xdr:col>
      <xdr:colOff>847725</xdr:colOff>
      <xdr:row>4</xdr:row>
      <xdr:rowOff>41426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466725"/>
          <a:ext cx="1362075" cy="8415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</xdr:col>
      <xdr:colOff>2095500</xdr:colOff>
      <xdr:row>4</xdr:row>
      <xdr:rowOff>4219575</xdr:rowOff>
    </xdr:to>
    <xdr:pic>
      <xdr:nvPicPr>
        <xdr:cNvPr id="44054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895350"/>
          <a:ext cx="209550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0</xdr:colOff>
          <xdr:row>4</xdr:row>
          <xdr:rowOff>352425</xdr:rowOff>
        </xdr:from>
        <xdr:to>
          <xdr:col>5</xdr:col>
          <xdr:colOff>152400</xdr:colOff>
          <xdr:row>4</xdr:row>
          <xdr:rowOff>809625</xdr:rowOff>
        </xdr:to>
        <xdr:sp macro="" textlink="">
          <xdr:nvSpPr>
            <xdr:cNvPr id="44045" name="Button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Bağlantı Hacmine Hava Akışı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9525</xdr:colOff>
          <xdr:row>4</xdr:row>
          <xdr:rowOff>1838325</xdr:rowOff>
        </xdr:from>
        <xdr:to>
          <xdr:col>5</xdr:col>
          <xdr:colOff>161925</xdr:colOff>
          <xdr:row>4</xdr:row>
          <xdr:rowOff>2295525</xdr:rowOff>
        </xdr:to>
        <xdr:sp macro="" textlink="">
          <xdr:nvSpPr>
            <xdr:cNvPr id="44047" name="Button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Duman Tabakasına Hava Akışı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9525</xdr:colOff>
          <xdr:row>4</xdr:row>
          <xdr:rowOff>3390900</xdr:rowOff>
        </xdr:from>
        <xdr:to>
          <xdr:col>5</xdr:col>
          <xdr:colOff>161925</xdr:colOff>
          <xdr:row>4</xdr:row>
          <xdr:rowOff>3848100</xdr:rowOff>
        </xdr:to>
        <xdr:sp macro="" textlink="">
          <xdr:nvSpPr>
            <xdr:cNvPr id="44048" name="Button 16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Duman Bulutuna Hava Akışı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133350</xdr:colOff>
          <xdr:row>2</xdr:row>
          <xdr:rowOff>47625</xdr:rowOff>
        </xdr:from>
        <xdr:to>
          <xdr:col>8</xdr:col>
          <xdr:colOff>352425</xdr:colOff>
          <xdr:row>3</xdr:row>
          <xdr:rowOff>0</xdr:rowOff>
        </xdr:to>
        <xdr:sp macro="" textlink="">
          <xdr:nvSpPr>
            <xdr:cNvPr id="44050" name="Button 18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133350</xdr:colOff>
          <xdr:row>5</xdr:row>
          <xdr:rowOff>9525</xdr:rowOff>
        </xdr:from>
        <xdr:to>
          <xdr:col>8</xdr:col>
          <xdr:colOff>352425</xdr:colOff>
          <xdr:row>6</xdr:row>
          <xdr:rowOff>38100</xdr:rowOff>
        </xdr:to>
        <xdr:sp macro="" textlink="">
          <xdr:nvSpPr>
            <xdr:cNvPr id="44051" name="Button 19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304800</xdr:colOff>
          <xdr:row>26</xdr:row>
          <xdr:rowOff>19050</xdr:rowOff>
        </xdr:from>
        <xdr:to>
          <xdr:col>8</xdr:col>
          <xdr:colOff>190500</xdr:colOff>
          <xdr:row>27</xdr:row>
          <xdr:rowOff>47625</xdr:rowOff>
        </xdr:to>
        <xdr:sp macro="" textlink="">
          <xdr:nvSpPr>
            <xdr:cNvPr id="45060" name="Button 4" hidden="1">
              <a:extLst>
                <a:ext uri="{63B3BB69-23CF-44E3-9099-C40C66FF867C}">
                  <a14:compatExt spid="_x0000_s45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381000</xdr:colOff>
          <xdr:row>1</xdr:row>
          <xdr:rowOff>95250</xdr:rowOff>
        </xdr:from>
        <xdr:to>
          <xdr:col>8</xdr:col>
          <xdr:colOff>266700</xdr:colOff>
          <xdr:row>2</xdr:row>
          <xdr:rowOff>0</xdr:rowOff>
        </xdr:to>
        <xdr:sp macro="" textlink="">
          <xdr:nvSpPr>
            <xdr:cNvPr id="45061" name="Button 5" hidden="1">
              <a:extLst>
                <a:ext uri="{63B3BB69-23CF-44E3-9099-C40C66FF867C}">
                  <a14:compatExt spid="_x0000_s45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76200</xdr:colOff>
          <xdr:row>1</xdr:row>
          <xdr:rowOff>95250</xdr:rowOff>
        </xdr:from>
        <xdr:to>
          <xdr:col>11</xdr:col>
          <xdr:colOff>266700</xdr:colOff>
          <xdr:row>2</xdr:row>
          <xdr:rowOff>0</xdr:rowOff>
        </xdr:to>
        <xdr:sp macro="" textlink="">
          <xdr:nvSpPr>
            <xdr:cNvPr id="45062" name="Button 6" hidden="1">
              <a:extLst>
                <a:ext uri="{63B3BB69-23CF-44E3-9099-C40C66FF867C}">
                  <a14:compatExt spid="_x0000_s45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552450</xdr:colOff>
          <xdr:row>26</xdr:row>
          <xdr:rowOff>47625</xdr:rowOff>
        </xdr:from>
        <xdr:to>
          <xdr:col>11</xdr:col>
          <xdr:colOff>133350</xdr:colOff>
          <xdr:row>27</xdr:row>
          <xdr:rowOff>76200</xdr:rowOff>
        </xdr:to>
        <xdr:sp macro="" textlink="">
          <xdr:nvSpPr>
            <xdr:cNvPr id="45063" name="Button 7" hidden="1">
              <a:extLst>
                <a:ext uri="{63B3BB69-23CF-44E3-9099-C40C66FF867C}">
                  <a14:compatExt spid="_x0000_s45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47625</xdr:colOff>
      <xdr:row>5</xdr:row>
      <xdr:rowOff>295275</xdr:rowOff>
    </xdr:from>
    <xdr:to>
      <xdr:col>10</xdr:col>
      <xdr:colOff>240880</xdr:colOff>
      <xdr:row>18</xdr:row>
      <xdr:rowOff>190500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71600"/>
          <a:ext cx="5727280" cy="40290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533400</xdr:colOff>
          <xdr:row>27</xdr:row>
          <xdr:rowOff>19050</xdr:rowOff>
        </xdr:from>
        <xdr:to>
          <xdr:col>8</xdr:col>
          <xdr:colOff>390525</xdr:colOff>
          <xdr:row>28</xdr:row>
          <xdr:rowOff>47625</xdr:rowOff>
        </xdr:to>
        <xdr:sp macro="" textlink="">
          <xdr:nvSpPr>
            <xdr:cNvPr id="46085" name="Button 5" hidden="1">
              <a:extLst>
                <a:ext uri="{63B3BB69-23CF-44E3-9099-C40C66FF867C}">
                  <a14:compatExt spid="_x0000_s46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247650</xdr:colOff>
          <xdr:row>1</xdr:row>
          <xdr:rowOff>104775</xdr:rowOff>
        </xdr:from>
        <xdr:to>
          <xdr:col>8</xdr:col>
          <xdr:colOff>714375</xdr:colOff>
          <xdr:row>2</xdr:row>
          <xdr:rowOff>0</xdr:rowOff>
        </xdr:to>
        <xdr:sp macro="" textlink="">
          <xdr:nvSpPr>
            <xdr:cNvPr id="46086" name="Button 6" hidden="1">
              <a:extLst>
                <a:ext uri="{63B3BB69-23CF-44E3-9099-C40C66FF867C}">
                  <a14:compatExt spid="_x0000_s46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123825</xdr:colOff>
          <xdr:row>1</xdr:row>
          <xdr:rowOff>114300</xdr:rowOff>
        </xdr:from>
        <xdr:to>
          <xdr:col>11</xdr:col>
          <xdr:colOff>171450</xdr:colOff>
          <xdr:row>2</xdr:row>
          <xdr:rowOff>9525</xdr:rowOff>
        </xdr:to>
        <xdr:sp macro="" textlink="">
          <xdr:nvSpPr>
            <xdr:cNvPr id="46087" name="Button 7" hidden="1">
              <a:extLst>
                <a:ext uri="{63B3BB69-23CF-44E3-9099-C40C66FF867C}">
                  <a14:compatExt spid="_x0000_s46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752475</xdr:colOff>
          <xdr:row>26</xdr:row>
          <xdr:rowOff>180975</xdr:rowOff>
        </xdr:from>
        <xdr:to>
          <xdr:col>10</xdr:col>
          <xdr:colOff>476250</xdr:colOff>
          <xdr:row>28</xdr:row>
          <xdr:rowOff>19050</xdr:rowOff>
        </xdr:to>
        <xdr:sp macro="" textlink="">
          <xdr:nvSpPr>
            <xdr:cNvPr id="46088" name="Button 8" hidden="1">
              <a:extLst>
                <a:ext uri="{63B3BB69-23CF-44E3-9099-C40C66FF867C}">
                  <a14:compatExt spid="_x0000_s46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47625</xdr:colOff>
      <xdr:row>4</xdr:row>
      <xdr:rowOff>161925</xdr:rowOff>
    </xdr:from>
    <xdr:to>
      <xdr:col>9</xdr:col>
      <xdr:colOff>717777</xdr:colOff>
      <xdr:row>19</xdr:row>
      <xdr:rowOff>323850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95375"/>
          <a:ext cx="5651727" cy="40576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219075</xdr:colOff>
          <xdr:row>21</xdr:row>
          <xdr:rowOff>19050</xdr:rowOff>
        </xdr:from>
        <xdr:to>
          <xdr:col>9</xdr:col>
          <xdr:colOff>76200</xdr:colOff>
          <xdr:row>22</xdr:row>
          <xdr:rowOff>47625</xdr:rowOff>
        </xdr:to>
        <xdr:sp macro="" textlink="">
          <xdr:nvSpPr>
            <xdr:cNvPr id="47108" name="Button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457200</xdr:colOff>
          <xdr:row>1</xdr:row>
          <xdr:rowOff>114300</xdr:rowOff>
        </xdr:from>
        <xdr:to>
          <xdr:col>9</xdr:col>
          <xdr:colOff>314325</xdr:colOff>
          <xdr:row>1</xdr:row>
          <xdr:rowOff>333375</xdr:rowOff>
        </xdr:to>
        <xdr:sp macro="" textlink="">
          <xdr:nvSpPr>
            <xdr:cNvPr id="47109" name="Button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390525</xdr:colOff>
          <xdr:row>1</xdr:row>
          <xdr:rowOff>123825</xdr:rowOff>
        </xdr:from>
        <xdr:to>
          <xdr:col>12</xdr:col>
          <xdr:colOff>533400</xdr:colOff>
          <xdr:row>2</xdr:row>
          <xdr:rowOff>0</xdr:rowOff>
        </xdr:to>
        <xdr:sp macro="" textlink="">
          <xdr:nvSpPr>
            <xdr:cNvPr id="47110" name="Button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571500</xdr:colOff>
          <xdr:row>21</xdr:row>
          <xdr:rowOff>38100</xdr:rowOff>
        </xdr:from>
        <xdr:to>
          <xdr:col>12</xdr:col>
          <xdr:colOff>104775</xdr:colOff>
          <xdr:row>22</xdr:row>
          <xdr:rowOff>66675</xdr:rowOff>
        </xdr:to>
        <xdr:sp macro="" textlink="">
          <xdr:nvSpPr>
            <xdr:cNvPr id="47111" name="Button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9525</xdr:colOff>
      <xdr:row>5</xdr:row>
      <xdr:rowOff>266700</xdr:rowOff>
    </xdr:from>
    <xdr:to>
      <xdr:col>10</xdr:col>
      <xdr:colOff>419100</xdr:colOff>
      <xdr:row>13</xdr:row>
      <xdr:rowOff>99057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390650"/>
          <a:ext cx="5514975" cy="3470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276225</xdr:colOff>
      <xdr:row>18</xdr:row>
      <xdr:rowOff>95250</xdr:rowOff>
    </xdr:from>
    <xdr:to>
      <xdr:col>8</xdr:col>
      <xdr:colOff>0</xdr:colOff>
      <xdr:row>18</xdr:row>
      <xdr:rowOff>209550</xdr:rowOff>
    </xdr:to>
    <xdr:pic>
      <xdr:nvPicPr>
        <xdr:cNvPr id="4120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7334250"/>
          <a:ext cx="1905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19</xdr:row>
      <xdr:rowOff>104775</xdr:rowOff>
    </xdr:from>
    <xdr:to>
      <xdr:col>2</xdr:col>
      <xdr:colOff>428625</xdr:colOff>
      <xdr:row>19</xdr:row>
      <xdr:rowOff>200025</xdr:rowOff>
    </xdr:to>
    <xdr:pic>
      <xdr:nvPicPr>
        <xdr:cNvPr id="4121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7581900"/>
          <a:ext cx="1905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495300</xdr:colOff>
          <xdr:row>1</xdr:row>
          <xdr:rowOff>123825</xdr:rowOff>
        </xdr:from>
        <xdr:to>
          <xdr:col>11</xdr:col>
          <xdr:colOff>161925</xdr:colOff>
          <xdr:row>2</xdr:row>
          <xdr:rowOff>0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523875</xdr:colOff>
          <xdr:row>1</xdr:row>
          <xdr:rowOff>114300</xdr:rowOff>
        </xdr:from>
        <xdr:to>
          <xdr:col>7</xdr:col>
          <xdr:colOff>428625</xdr:colOff>
          <xdr:row>1</xdr:row>
          <xdr:rowOff>333375</xdr:rowOff>
        </xdr:to>
        <xdr:sp macro="" textlink="">
          <xdr:nvSpPr>
            <xdr:cNvPr id="4103" name="Button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419100</xdr:colOff>
          <xdr:row>20</xdr:row>
          <xdr:rowOff>133350</xdr:rowOff>
        </xdr:from>
        <xdr:to>
          <xdr:col>11</xdr:col>
          <xdr:colOff>85725</xdr:colOff>
          <xdr:row>21</xdr:row>
          <xdr:rowOff>161925</xdr:rowOff>
        </xdr:to>
        <xdr:sp macro="" textlink="">
          <xdr:nvSpPr>
            <xdr:cNvPr id="4104" name="Button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38100</xdr:colOff>
          <xdr:row>20</xdr:row>
          <xdr:rowOff>123825</xdr:rowOff>
        </xdr:from>
        <xdr:to>
          <xdr:col>8</xdr:col>
          <xdr:colOff>38100</xdr:colOff>
          <xdr:row>21</xdr:row>
          <xdr:rowOff>152400</xdr:rowOff>
        </xdr:to>
        <xdr:sp macro="" textlink="">
          <xdr:nvSpPr>
            <xdr:cNvPr id="4106" name="Button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123825</xdr:colOff>
      <xdr:row>5</xdr:row>
      <xdr:rowOff>66675</xdr:rowOff>
    </xdr:from>
    <xdr:to>
      <xdr:col>10</xdr:col>
      <xdr:colOff>222797</xdr:colOff>
      <xdr:row>12</xdr:row>
      <xdr:rowOff>609600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276350"/>
          <a:ext cx="5661572" cy="4810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4</xdr:row>
      <xdr:rowOff>85725</xdr:rowOff>
    </xdr:from>
    <xdr:to>
      <xdr:col>0</xdr:col>
      <xdr:colOff>581025</xdr:colOff>
      <xdr:row>4</xdr:row>
      <xdr:rowOff>180975</xdr:rowOff>
    </xdr:to>
    <xdr:pic>
      <xdr:nvPicPr>
        <xdr:cNvPr id="1034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14400"/>
          <a:ext cx="1905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228600</xdr:colOff>
          <xdr:row>5</xdr:row>
          <xdr:rowOff>123825</xdr:rowOff>
        </xdr:from>
        <xdr:to>
          <xdr:col>9</xdr:col>
          <xdr:colOff>219075</xdr:colOff>
          <xdr:row>8</xdr:row>
          <xdr:rowOff>85725</xdr:rowOff>
        </xdr:to>
        <xdr:sp macro="" textlink="">
          <xdr:nvSpPr>
            <xdr:cNvPr id="103425" name="Object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419100</xdr:colOff>
          <xdr:row>9</xdr:row>
          <xdr:rowOff>123825</xdr:rowOff>
        </xdr:from>
        <xdr:to>
          <xdr:col>8</xdr:col>
          <xdr:colOff>295275</xdr:colOff>
          <xdr:row>12</xdr:row>
          <xdr:rowOff>123825</xdr:rowOff>
        </xdr:to>
        <xdr:sp macro="" textlink="">
          <xdr:nvSpPr>
            <xdr:cNvPr id="103427" name="Object 3" hidden="1">
              <a:extLst>
                <a:ext uri="{63B3BB69-23CF-44E3-9099-C40C66FF867C}">
                  <a14:compatExt spid="_x0000_s103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390525</xdr:colOff>
          <xdr:row>2</xdr:row>
          <xdr:rowOff>57150</xdr:rowOff>
        </xdr:from>
        <xdr:to>
          <xdr:col>7</xdr:col>
          <xdr:colOff>552450</xdr:colOff>
          <xdr:row>4</xdr:row>
          <xdr:rowOff>95250</xdr:rowOff>
        </xdr:to>
        <xdr:sp macro="" textlink="">
          <xdr:nvSpPr>
            <xdr:cNvPr id="103429" name="Object 5" hidden="1">
              <a:extLst>
                <a:ext uri="{63B3BB69-23CF-44E3-9099-C40C66FF867C}">
                  <a14:compatExt spid="_x0000_s103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29</xdr:row>
      <xdr:rowOff>57150</xdr:rowOff>
    </xdr:from>
    <xdr:to>
      <xdr:col>2</xdr:col>
      <xdr:colOff>466725</xdr:colOff>
      <xdr:row>29</xdr:row>
      <xdr:rowOff>161925</xdr:rowOff>
    </xdr:to>
    <xdr:pic>
      <xdr:nvPicPr>
        <xdr:cNvPr id="821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8610600"/>
          <a:ext cx="1905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25</xdr:row>
      <xdr:rowOff>104775</xdr:rowOff>
    </xdr:from>
    <xdr:to>
      <xdr:col>7</xdr:col>
      <xdr:colOff>476250</xdr:colOff>
      <xdr:row>25</xdr:row>
      <xdr:rowOff>219075</xdr:rowOff>
    </xdr:to>
    <xdr:pic>
      <xdr:nvPicPr>
        <xdr:cNvPr id="821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7762875"/>
          <a:ext cx="1905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133350</xdr:colOff>
          <xdr:row>28</xdr:row>
          <xdr:rowOff>76200</xdr:rowOff>
        </xdr:from>
        <xdr:to>
          <xdr:col>8</xdr:col>
          <xdr:colOff>95250</xdr:colOff>
          <xdr:row>29</xdr:row>
          <xdr:rowOff>85725</xdr:rowOff>
        </xdr:to>
        <xdr:sp macro="" textlink="">
          <xdr:nvSpPr>
            <xdr:cNvPr id="8196" name="Button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247650</xdr:colOff>
          <xdr:row>1</xdr:row>
          <xdr:rowOff>95250</xdr:rowOff>
        </xdr:from>
        <xdr:to>
          <xdr:col>8</xdr:col>
          <xdr:colOff>209550</xdr:colOff>
          <xdr:row>1</xdr:row>
          <xdr:rowOff>276225</xdr:rowOff>
        </xdr:to>
        <xdr:sp macro="" textlink="">
          <xdr:nvSpPr>
            <xdr:cNvPr id="8197" name="Button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228600</xdr:colOff>
          <xdr:row>1</xdr:row>
          <xdr:rowOff>123825</xdr:rowOff>
        </xdr:from>
        <xdr:to>
          <xdr:col>11</xdr:col>
          <xdr:colOff>95250</xdr:colOff>
          <xdr:row>1</xdr:row>
          <xdr:rowOff>304800</xdr:rowOff>
        </xdr:to>
        <xdr:sp macro="" textlink="">
          <xdr:nvSpPr>
            <xdr:cNvPr id="8198" name="Button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57150</xdr:colOff>
          <xdr:row>28</xdr:row>
          <xdr:rowOff>66675</xdr:rowOff>
        </xdr:from>
        <xdr:to>
          <xdr:col>10</xdr:col>
          <xdr:colOff>533400</xdr:colOff>
          <xdr:row>29</xdr:row>
          <xdr:rowOff>76200</xdr:rowOff>
        </xdr:to>
        <xdr:sp macro="" textlink="">
          <xdr:nvSpPr>
            <xdr:cNvPr id="8199" name="Button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112057</xdr:colOff>
      <xdr:row>4</xdr:row>
      <xdr:rowOff>11205</xdr:rowOff>
    </xdr:from>
    <xdr:to>
      <xdr:col>10</xdr:col>
      <xdr:colOff>301676</xdr:colOff>
      <xdr:row>20</xdr:row>
      <xdr:rowOff>268941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0" y="974911"/>
          <a:ext cx="5814972" cy="61856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66675</xdr:rowOff>
    </xdr:from>
    <xdr:to>
      <xdr:col>1</xdr:col>
      <xdr:colOff>590550</xdr:colOff>
      <xdr:row>8</xdr:row>
      <xdr:rowOff>0</xdr:rowOff>
    </xdr:to>
    <xdr:pic>
      <xdr:nvPicPr>
        <xdr:cNvPr id="1372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4800"/>
          <a:ext cx="419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23</xdr:row>
      <xdr:rowOff>114300</xdr:rowOff>
    </xdr:from>
    <xdr:to>
      <xdr:col>2</xdr:col>
      <xdr:colOff>457200</xdr:colOff>
      <xdr:row>24</xdr:row>
      <xdr:rowOff>19050</xdr:rowOff>
    </xdr:to>
    <xdr:pic>
      <xdr:nvPicPr>
        <xdr:cNvPr id="616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924800"/>
          <a:ext cx="1905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21</xdr:row>
      <xdr:rowOff>123825</xdr:rowOff>
    </xdr:from>
    <xdr:to>
      <xdr:col>8</xdr:col>
      <xdr:colOff>438150</xdr:colOff>
      <xdr:row>22</xdr:row>
      <xdr:rowOff>0</xdr:rowOff>
    </xdr:to>
    <xdr:pic>
      <xdr:nvPicPr>
        <xdr:cNvPr id="616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7458075"/>
          <a:ext cx="2000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219075</xdr:colOff>
          <xdr:row>24</xdr:row>
          <xdr:rowOff>38100</xdr:rowOff>
        </xdr:from>
        <xdr:to>
          <xdr:col>9</xdr:col>
          <xdr:colOff>238125</xdr:colOff>
          <xdr:row>25</xdr:row>
          <xdr:rowOff>66675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361950</xdr:colOff>
          <xdr:row>1</xdr:row>
          <xdr:rowOff>133350</xdr:rowOff>
        </xdr:from>
        <xdr:to>
          <xdr:col>9</xdr:col>
          <xdr:colOff>381000</xdr:colOff>
          <xdr:row>2</xdr:row>
          <xdr:rowOff>38100</xdr:rowOff>
        </xdr:to>
        <xdr:sp macro="" textlink="">
          <xdr:nvSpPr>
            <xdr:cNvPr id="6148" name="Button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190500</xdr:colOff>
          <xdr:row>1</xdr:row>
          <xdr:rowOff>123825</xdr:rowOff>
        </xdr:from>
        <xdr:to>
          <xdr:col>12</xdr:col>
          <xdr:colOff>114300</xdr:colOff>
          <xdr:row>2</xdr:row>
          <xdr:rowOff>28575</xdr:rowOff>
        </xdr:to>
        <xdr:sp macro="" textlink="">
          <xdr:nvSpPr>
            <xdr:cNvPr id="6153" name="Button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47625</xdr:colOff>
          <xdr:row>24</xdr:row>
          <xdr:rowOff>38100</xdr:rowOff>
        </xdr:from>
        <xdr:to>
          <xdr:col>11</xdr:col>
          <xdr:colOff>876300</xdr:colOff>
          <xdr:row>25</xdr:row>
          <xdr:rowOff>66675</xdr:rowOff>
        </xdr:to>
        <xdr:sp macro="" textlink="">
          <xdr:nvSpPr>
            <xdr:cNvPr id="6154" name="Button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142875</xdr:colOff>
      <xdr:row>5</xdr:row>
      <xdr:rowOff>57150</xdr:rowOff>
    </xdr:from>
    <xdr:to>
      <xdr:col>11</xdr:col>
      <xdr:colOff>360049</xdr:colOff>
      <xdr:row>15</xdr:row>
      <xdr:rowOff>57150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190625"/>
          <a:ext cx="5513074" cy="5057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4</xdr:col>
      <xdr:colOff>152400</xdr:colOff>
      <xdr:row>21</xdr:row>
      <xdr:rowOff>85725</xdr:rowOff>
    </xdr:to>
    <xdr:pic>
      <xdr:nvPicPr>
        <xdr:cNvPr id="317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57250"/>
          <a:ext cx="192405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428625</xdr:colOff>
          <xdr:row>6</xdr:row>
          <xdr:rowOff>114300</xdr:rowOff>
        </xdr:from>
        <xdr:to>
          <xdr:col>7</xdr:col>
          <xdr:colOff>304800</xdr:colOff>
          <xdr:row>7</xdr:row>
          <xdr:rowOff>180975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2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Dikdörtgen Giriş Panjuru</a:t>
              </a:r>
            </a:p>
            <a:p>
              <a:pPr algn="ctr" rtl="0">
                <a:defRPr sz="1000"/>
              </a:pPr>
              <a:endParaRPr lang="tr-TR" sz="12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466725</xdr:colOff>
          <xdr:row>16</xdr:row>
          <xdr:rowOff>57150</xdr:rowOff>
        </xdr:from>
        <xdr:to>
          <xdr:col>7</xdr:col>
          <xdr:colOff>342900</xdr:colOff>
          <xdr:row>17</xdr:row>
          <xdr:rowOff>142875</xdr:rowOff>
        </xdr:to>
        <xdr:sp macro="" textlink="">
          <xdr:nvSpPr>
            <xdr:cNvPr id="31747" name="Button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2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Yuvarlak Giriş Panjuru</a:t>
              </a:r>
            </a:p>
            <a:p>
              <a:pPr algn="ctr" rtl="0">
                <a:defRPr sz="1000"/>
              </a:pPr>
              <a:endParaRPr lang="tr-TR" sz="12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142875</xdr:colOff>
          <xdr:row>2</xdr:row>
          <xdr:rowOff>123825</xdr:rowOff>
        </xdr:from>
        <xdr:to>
          <xdr:col>11</xdr:col>
          <xdr:colOff>361950</xdr:colOff>
          <xdr:row>3</xdr:row>
          <xdr:rowOff>85725</xdr:rowOff>
        </xdr:to>
        <xdr:sp macro="" textlink="">
          <xdr:nvSpPr>
            <xdr:cNvPr id="31749" name="Button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219075</xdr:colOff>
          <xdr:row>23</xdr:row>
          <xdr:rowOff>171450</xdr:rowOff>
        </xdr:from>
        <xdr:to>
          <xdr:col>11</xdr:col>
          <xdr:colOff>438150</xdr:colOff>
          <xdr:row>25</xdr:row>
          <xdr:rowOff>9525</xdr:rowOff>
        </xdr:to>
        <xdr:sp macro="" textlink="">
          <xdr:nvSpPr>
            <xdr:cNvPr id="31750" name="Button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28</xdr:row>
      <xdr:rowOff>85725</xdr:rowOff>
    </xdr:from>
    <xdr:to>
      <xdr:col>2</xdr:col>
      <xdr:colOff>457200</xdr:colOff>
      <xdr:row>28</xdr:row>
      <xdr:rowOff>180975</xdr:rowOff>
    </xdr:to>
    <xdr:pic>
      <xdr:nvPicPr>
        <xdr:cNvPr id="358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8067675"/>
          <a:ext cx="1714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133350</xdr:colOff>
          <xdr:row>36</xdr:row>
          <xdr:rowOff>19050</xdr:rowOff>
        </xdr:from>
        <xdr:to>
          <xdr:col>8</xdr:col>
          <xdr:colOff>66675</xdr:colOff>
          <xdr:row>37</xdr:row>
          <xdr:rowOff>47625</xdr:rowOff>
        </xdr:to>
        <xdr:sp macro="" textlink="">
          <xdr:nvSpPr>
            <xdr:cNvPr id="35844" name="Button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200025</xdr:colOff>
          <xdr:row>0</xdr:row>
          <xdr:rowOff>133350</xdr:rowOff>
        </xdr:from>
        <xdr:to>
          <xdr:col>8</xdr:col>
          <xdr:colOff>133350</xdr:colOff>
          <xdr:row>1</xdr:row>
          <xdr:rowOff>161925</xdr:rowOff>
        </xdr:to>
        <xdr:sp macro="" textlink="">
          <xdr:nvSpPr>
            <xdr:cNvPr id="35845" name="Button 5" hidden="1">
              <a:extLst>
                <a:ext uri="{63B3BB69-23CF-44E3-9099-C40C66FF867C}">
                  <a14:compatExt spid="_x0000_s35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552450</xdr:colOff>
          <xdr:row>0</xdr:row>
          <xdr:rowOff>161925</xdr:rowOff>
        </xdr:from>
        <xdr:to>
          <xdr:col>10</xdr:col>
          <xdr:colOff>504825</xdr:colOff>
          <xdr:row>2</xdr:row>
          <xdr:rowOff>19050</xdr:rowOff>
        </xdr:to>
        <xdr:sp macro="" textlink="">
          <xdr:nvSpPr>
            <xdr:cNvPr id="35846" name="Button 6" hidden="1">
              <a:extLst>
                <a:ext uri="{63B3BB69-23CF-44E3-9099-C40C66FF867C}">
                  <a14:compatExt spid="_x0000_s35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304800</xdr:colOff>
          <xdr:row>36</xdr:row>
          <xdr:rowOff>28575</xdr:rowOff>
        </xdr:from>
        <xdr:to>
          <xdr:col>10</xdr:col>
          <xdr:colOff>257175</xdr:colOff>
          <xdr:row>37</xdr:row>
          <xdr:rowOff>57150</xdr:rowOff>
        </xdr:to>
        <xdr:sp macro="" textlink="">
          <xdr:nvSpPr>
            <xdr:cNvPr id="35847" name="Button 7" hidden="1">
              <a:extLst>
                <a:ext uri="{63B3BB69-23CF-44E3-9099-C40C66FF867C}">
                  <a14:compatExt spid="_x0000_s35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285751</xdr:colOff>
      <xdr:row>4</xdr:row>
      <xdr:rowOff>104775</xdr:rowOff>
    </xdr:from>
    <xdr:to>
      <xdr:col>9</xdr:col>
      <xdr:colOff>333010</xdr:colOff>
      <xdr:row>22</xdr:row>
      <xdr:rowOff>285750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923925"/>
          <a:ext cx="4857384" cy="5876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24</xdr:row>
      <xdr:rowOff>95250</xdr:rowOff>
    </xdr:from>
    <xdr:to>
      <xdr:col>2</xdr:col>
      <xdr:colOff>400050</xdr:colOff>
      <xdr:row>24</xdr:row>
      <xdr:rowOff>190500</xdr:rowOff>
    </xdr:to>
    <xdr:pic>
      <xdr:nvPicPr>
        <xdr:cNvPr id="368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8286750"/>
          <a:ext cx="1714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285750</xdr:colOff>
          <xdr:row>31</xdr:row>
          <xdr:rowOff>28575</xdr:rowOff>
        </xdr:from>
        <xdr:to>
          <xdr:col>7</xdr:col>
          <xdr:colOff>276225</xdr:colOff>
          <xdr:row>32</xdr:row>
          <xdr:rowOff>57150</xdr:rowOff>
        </xdr:to>
        <xdr:sp macro="" textlink="">
          <xdr:nvSpPr>
            <xdr:cNvPr id="36867" name="Button 3" hidden="1">
              <a:extLst>
                <a:ext uri="{63B3BB69-23CF-44E3-9099-C40C66FF867C}">
                  <a14:compatExt spid="_x0000_s36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180975</xdr:colOff>
          <xdr:row>0</xdr:row>
          <xdr:rowOff>152400</xdr:rowOff>
        </xdr:from>
        <xdr:to>
          <xdr:col>7</xdr:col>
          <xdr:colOff>171450</xdr:colOff>
          <xdr:row>1</xdr:row>
          <xdr:rowOff>180975</xdr:rowOff>
        </xdr:to>
        <xdr:sp macro="" textlink="">
          <xdr:nvSpPr>
            <xdr:cNvPr id="36868" name="Button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Yazdır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542925</xdr:colOff>
          <xdr:row>0</xdr:row>
          <xdr:rowOff>161925</xdr:rowOff>
        </xdr:from>
        <xdr:to>
          <xdr:col>9</xdr:col>
          <xdr:colOff>704850</xdr:colOff>
          <xdr:row>2</xdr:row>
          <xdr:rowOff>0</xdr:rowOff>
        </xdr:to>
        <xdr:sp macro="" textlink="">
          <xdr:nvSpPr>
            <xdr:cNvPr id="36869" name="Button 5" hidden="1">
              <a:extLst>
                <a:ext uri="{63B3BB69-23CF-44E3-9099-C40C66FF867C}">
                  <a14:compatExt spid="_x0000_s36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542925</xdr:colOff>
          <xdr:row>31</xdr:row>
          <xdr:rowOff>38100</xdr:rowOff>
        </xdr:from>
        <xdr:to>
          <xdr:col>9</xdr:col>
          <xdr:colOff>704850</xdr:colOff>
          <xdr:row>32</xdr:row>
          <xdr:rowOff>66675</xdr:rowOff>
        </xdr:to>
        <xdr:sp macro="" textlink="">
          <xdr:nvSpPr>
            <xdr:cNvPr id="36870" name="Button 6" hidden="1">
              <a:extLst>
                <a:ext uri="{63B3BB69-23CF-44E3-9099-C40C66FF867C}">
                  <a14:compatExt spid="_x0000_s36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tr-T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Ana Sayfaya Geri Dön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200027</xdr:colOff>
      <xdr:row>3</xdr:row>
      <xdr:rowOff>209551</xdr:rowOff>
    </xdr:from>
    <xdr:to>
      <xdr:col>9</xdr:col>
      <xdr:colOff>161926</xdr:colOff>
      <xdr:row>18</xdr:row>
      <xdr:rowOff>57574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2" y="828676"/>
          <a:ext cx="5324474" cy="6163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1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24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3.xml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2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7.xml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4" Type="http://schemas.openxmlformats.org/officeDocument/2006/relationships/ctrlProp" Target="../ctrlProps/ctrlProp3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37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6.xml"/><Relationship Id="rId5" Type="http://schemas.openxmlformats.org/officeDocument/2006/relationships/ctrlProp" Target="../ctrlProps/ctrlProp35.xml"/><Relationship Id="rId4" Type="http://schemas.openxmlformats.org/officeDocument/2006/relationships/ctrlProp" Target="../ctrlProps/ctrlProp3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4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40.xml"/><Relationship Id="rId5" Type="http://schemas.openxmlformats.org/officeDocument/2006/relationships/ctrlProp" Target="../ctrlProps/ctrlProp39.xml"/><Relationship Id="rId4" Type="http://schemas.openxmlformats.org/officeDocument/2006/relationships/ctrlProp" Target="../ctrlProps/ctrlProp3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wmf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11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0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3:P56"/>
  <sheetViews>
    <sheetView showGridLines="0" showRowColHeaders="0" tabSelected="1" topLeftCell="A2" zoomScaleNormal="100" workbookViewId="0">
      <selection activeCell="Q8" sqref="Q8"/>
    </sheetView>
  </sheetViews>
  <sheetFormatPr defaultRowHeight="15"/>
  <cols>
    <col min="1" max="1" width="3" style="83" customWidth="1"/>
    <col min="2" max="2" width="5.85546875" style="83" customWidth="1"/>
    <col min="3" max="3" width="13.140625" style="83" customWidth="1"/>
    <col min="4" max="4" width="9.140625" style="83"/>
    <col min="5" max="5" width="12.5703125" style="83" customWidth="1"/>
    <col min="6" max="6" width="9.140625" style="83"/>
    <col min="7" max="7" width="5.85546875" style="83" customWidth="1"/>
    <col min="8" max="10" width="9.140625" style="83"/>
    <col min="11" max="11" width="10.85546875" style="83" customWidth="1"/>
    <col min="12" max="16384" width="9.140625" style="83"/>
  </cols>
  <sheetData>
    <row r="3" spans="2:11" ht="46.5">
      <c r="D3" s="84" t="s">
        <v>114</v>
      </c>
      <c r="H3" s="85"/>
    </row>
    <row r="4" spans="2:11" s="86" customFormat="1" ht="23.25">
      <c r="D4" s="87" t="s">
        <v>88</v>
      </c>
    </row>
    <row r="5" spans="2:11" s="88" customFormat="1"/>
    <row r="6" spans="2:11" s="88" customFormat="1" ht="15.75">
      <c r="B6" s="89"/>
    </row>
    <row r="7" spans="2:11" s="88" customFormat="1" ht="15.75">
      <c r="B7" s="90" t="s">
        <v>89</v>
      </c>
      <c r="C7" s="90"/>
      <c r="D7" s="108"/>
      <c r="E7" s="109"/>
      <c r="F7" s="109"/>
      <c r="G7" s="109"/>
      <c r="H7" s="109"/>
      <c r="I7" s="109"/>
      <c r="J7" s="109"/>
      <c r="K7" s="110"/>
    </row>
    <row r="8" spans="2:11" s="88" customFormat="1" ht="16.5" customHeight="1">
      <c r="B8" s="89"/>
    </row>
    <row r="9" spans="2:11" s="90" customFormat="1" ht="16.5" customHeight="1">
      <c r="C9" s="91"/>
      <c r="D9" s="88"/>
    </row>
    <row r="10" spans="2:11" s="90" customFormat="1" ht="16.5" customHeight="1">
      <c r="B10" s="83"/>
      <c r="C10" s="83"/>
      <c r="D10" s="83"/>
      <c r="E10" s="83"/>
      <c r="F10" s="83"/>
      <c r="G10" s="83"/>
    </row>
    <row r="11" spans="2:11" s="88" customFormat="1">
      <c r="B11" s="83"/>
      <c r="C11" s="83"/>
      <c r="D11" s="83"/>
      <c r="E11" s="83"/>
      <c r="F11" s="83"/>
      <c r="G11" s="83"/>
    </row>
    <row r="14" spans="2:11" s="88" customFormat="1">
      <c r="B14" s="83"/>
      <c r="C14" s="83"/>
      <c r="D14" s="83"/>
      <c r="E14" s="83"/>
      <c r="F14" s="83"/>
      <c r="G14" s="83"/>
    </row>
    <row r="26" spans="2:16">
      <c r="B26" s="92"/>
    </row>
    <row r="27" spans="2:16">
      <c r="B27" s="92"/>
    </row>
    <row r="28" spans="2:16" ht="15.75">
      <c r="B28" s="85"/>
      <c r="J28" s="93"/>
    </row>
    <row r="29" spans="2:16" ht="15" customHeight="1">
      <c r="B29" s="107"/>
      <c r="C29" s="107"/>
      <c r="D29" s="107"/>
      <c r="E29" s="107"/>
      <c r="F29" s="107"/>
      <c r="G29" s="107"/>
      <c r="H29" s="107"/>
      <c r="J29" s="107"/>
      <c r="K29" s="107"/>
      <c r="L29" s="107"/>
      <c r="M29" s="107"/>
      <c r="N29" s="107"/>
      <c r="O29" s="107"/>
      <c r="P29" s="107"/>
    </row>
    <row r="30" spans="2:16" ht="15" customHeight="1">
      <c r="B30" s="107"/>
      <c r="C30" s="107"/>
      <c r="D30" s="107"/>
      <c r="E30" s="107"/>
      <c r="F30" s="107"/>
      <c r="G30" s="107"/>
      <c r="H30" s="107"/>
      <c r="J30" s="107"/>
      <c r="K30" s="107"/>
      <c r="L30" s="107"/>
      <c r="M30" s="107"/>
      <c r="N30" s="107"/>
      <c r="O30" s="107"/>
      <c r="P30" s="107"/>
    </row>
    <row r="31" spans="2:16" ht="15" customHeight="1">
      <c r="B31" s="107"/>
      <c r="C31" s="107"/>
      <c r="D31" s="107"/>
      <c r="E31" s="107"/>
      <c r="F31" s="107"/>
      <c r="G31" s="107"/>
      <c r="H31" s="107"/>
      <c r="J31" s="107"/>
      <c r="K31" s="107"/>
      <c r="L31" s="107"/>
      <c r="M31" s="107"/>
      <c r="N31" s="107"/>
      <c r="O31" s="107"/>
      <c r="P31" s="107"/>
    </row>
    <row r="32" spans="2:16" ht="15" customHeight="1">
      <c r="B32" s="107"/>
      <c r="C32" s="107"/>
      <c r="D32" s="107"/>
      <c r="E32" s="107"/>
      <c r="F32" s="107"/>
      <c r="G32" s="107"/>
      <c r="H32" s="107"/>
      <c r="J32" s="107"/>
      <c r="K32" s="107"/>
      <c r="L32" s="107"/>
      <c r="M32" s="107"/>
      <c r="N32" s="107"/>
      <c r="O32" s="107"/>
      <c r="P32" s="107"/>
    </row>
    <row r="33" spans="2:16" ht="15" customHeight="1">
      <c r="B33" s="107"/>
      <c r="C33" s="107"/>
      <c r="D33" s="107"/>
      <c r="E33" s="107"/>
      <c r="F33" s="107"/>
      <c r="G33" s="107"/>
      <c r="H33" s="107"/>
      <c r="J33" s="107"/>
      <c r="K33" s="107"/>
      <c r="L33" s="107"/>
      <c r="M33" s="107"/>
      <c r="N33" s="107"/>
      <c r="O33" s="107"/>
      <c r="P33" s="107"/>
    </row>
    <row r="34" spans="2:16" ht="15" customHeight="1">
      <c r="B34" s="107"/>
      <c r="C34" s="107"/>
      <c r="D34" s="107"/>
      <c r="E34" s="107"/>
      <c r="F34" s="107"/>
      <c r="G34" s="107"/>
      <c r="H34" s="107"/>
      <c r="J34" s="107"/>
      <c r="K34" s="107"/>
      <c r="L34" s="107"/>
      <c r="M34" s="107"/>
      <c r="N34" s="107"/>
      <c r="O34" s="107"/>
      <c r="P34" s="107"/>
    </row>
    <row r="35" spans="2:16" ht="15" customHeight="1">
      <c r="B35" s="107"/>
      <c r="C35" s="107"/>
      <c r="D35" s="107"/>
      <c r="E35" s="107"/>
      <c r="F35" s="107"/>
      <c r="G35" s="107"/>
      <c r="H35" s="107"/>
      <c r="J35" s="107"/>
      <c r="K35" s="107"/>
      <c r="L35" s="107"/>
      <c r="M35" s="107"/>
      <c r="N35" s="107"/>
      <c r="O35" s="107"/>
      <c r="P35" s="107"/>
    </row>
    <row r="36" spans="2:16" ht="15" customHeight="1">
      <c r="B36" s="107"/>
      <c r="C36" s="107"/>
      <c r="D36" s="107"/>
      <c r="E36" s="107"/>
      <c r="F36" s="107"/>
      <c r="G36" s="107"/>
      <c r="H36" s="107"/>
      <c r="J36" s="107"/>
      <c r="K36" s="107"/>
      <c r="L36" s="107"/>
      <c r="M36" s="107"/>
      <c r="N36" s="107"/>
      <c r="O36" s="107"/>
      <c r="P36" s="107"/>
    </row>
    <row r="37" spans="2:16" ht="15" customHeight="1">
      <c r="B37" s="107"/>
      <c r="C37" s="107"/>
      <c r="D37" s="107"/>
      <c r="E37" s="107"/>
      <c r="F37" s="107"/>
      <c r="G37" s="107"/>
      <c r="H37" s="107"/>
      <c r="J37" s="107"/>
      <c r="K37" s="107"/>
      <c r="L37" s="107"/>
      <c r="M37" s="107"/>
      <c r="N37" s="107"/>
      <c r="O37" s="107"/>
      <c r="P37" s="107"/>
    </row>
    <row r="38" spans="2:16" ht="15" customHeight="1">
      <c r="B38" s="107"/>
      <c r="C38" s="107"/>
      <c r="D38" s="107"/>
      <c r="E38" s="107"/>
      <c r="F38" s="107"/>
      <c r="G38" s="107"/>
      <c r="H38" s="107"/>
      <c r="J38" s="107"/>
      <c r="K38" s="107"/>
      <c r="L38" s="107"/>
      <c r="M38" s="107"/>
      <c r="N38" s="107"/>
      <c r="O38" s="107"/>
      <c r="P38" s="107"/>
    </row>
    <row r="39" spans="2:16" ht="15" customHeight="1">
      <c r="B39" s="107"/>
      <c r="C39" s="107"/>
      <c r="D39" s="107"/>
      <c r="E39" s="107"/>
      <c r="F39" s="107"/>
      <c r="G39" s="107"/>
      <c r="H39" s="107"/>
      <c r="J39" s="107"/>
      <c r="K39" s="107"/>
      <c r="L39" s="107"/>
      <c r="M39" s="107"/>
      <c r="N39" s="107"/>
      <c r="O39" s="107"/>
      <c r="P39" s="107"/>
    </row>
    <row r="40" spans="2:16" ht="15" customHeight="1">
      <c r="B40" s="107"/>
      <c r="C40" s="107"/>
      <c r="D40" s="107"/>
      <c r="E40" s="107"/>
      <c r="F40" s="107"/>
      <c r="G40" s="107"/>
      <c r="H40" s="107"/>
      <c r="J40" s="107"/>
      <c r="K40" s="107"/>
      <c r="L40" s="107"/>
      <c r="M40" s="107"/>
      <c r="N40" s="107"/>
      <c r="O40" s="107"/>
      <c r="P40" s="107"/>
    </row>
    <row r="41" spans="2:16" ht="15" customHeight="1">
      <c r="B41" s="107"/>
      <c r="C41" s="107"/>
      <c r="D41" s="107"/>
      <c r="E41" s="107"/>
      <c r="F41" s="107"/>
      <c r="G41" s="107"/>
      <c r="H41" s="107"/>
      <c r="J41" s="107"/>
      <c r="K41" s="107"/>
      <c r="L41" s="107"/>
      <c r="M41" s="107"/>
      <c r="N41" s="107"/>
      <c r="O41" s="107"/>
      <c r="P41" s="107"/>
    </row>
    <row r="42" spans="2:16" ht="15" customHeight="1">
      <c r="B42" s="107"/>
      <c r="C42" s="107"/>
      <c r="D42" s="107"/>
      <c r="E42" s="107"/>
      <c r="F42" s="107"/>
      <c r="G42" s="107"/>
      <c r="H42" s="107"/>
      <c r="J42" s="107"/>
      <c r="K42" s="107"/>
      <c r="L42" s="107"/>
      <c r="M42" s="107"/>
      <c r="N42" s="107"/>
      <c r="O42" s="107"/>
      <c r="P42" s="107"/>
    </row>
    <row r="43" spans="2:16" ht="15" customHeight="1">
      <c r="B43" s="107"/>
      <c r="C43" s="107"/>
      <c r="D43" s="107"/>
      <c r="E43" s="107"/>
      <c r="F43" s="107"/>
      <c r="G43" s="107"/>
      <c r="H43" s="107"/>
      <c r="J43" s="107"/>
      <c r="K43" s="107"/>
      <c r="L43" s="107"/>
      <c r="M43" s="107"/>
      <c r="N43" s="107"/>
      <c r="O43" s="107"/>
      <c r="P43" s="107"/>
    </row>
    <row r="44" spans="2:16" ht="15" customHeight="1">
      <c r="B44" s="107"/>
      <c r="C44" s="107"/>
      <c r="D44" s="107"/>
      <c r="E44" s="107"/>
      <c r="F44" s="107"/>
      <c r="G44" s="107"/>
      <c r="H44" s="107"/>
      <c r="J44" s="107"/>
      <c r="K44" s="107"/>
      <c r="L44" s="107"/>
      <c r="M44" s="107"/>
      <c r="N44" s="107"/>
      <c r="O44" s="107"/>
      <c r="P44" s="107"/>
    </row>
    <row r="45" spans="2:16" ht="15" customHeight="1">
      <c r="B45" s="107"/>
      <c r="C45" s="107"/>
      <c r="D45" s="107"/>
      <c r="E45" s="107"/>
      <c r="F45" s="107"/>
      <c r="G45" s="107"/>
      <c r="H45" s="107"/>
      <c r="J45" s="107"/>
      <c r="K45" s="107"/>
      <c r="L45" s="107"/>
      <c r="M45" s="107"/>
      <c r="N45" s="107"/>
      <c r="O45" s="107"/>
      <c r="P45" s="107"/>
    </row>
    <row r="46" spans="2:16" ht="15" customHeight="1">
      <c r="B46" s="107"/>
      <c r="C46" s="107"/>
      <c r="D46" s="107"/>
      <c r="E46" s="107"/>
      <c r="F46" s="107"/>
      <c r="G46" s="107"/>
      <c r="H46" s="107"/>
      <c r="J46" s="107"/>
      <c r="K46" s="107"/>
      <c r="L46" s="107"/>
      <c r="M46" s="107"/>
      <c r="N46" s="107"/>
      <c r="O46" s="107"/>
      <c r="P46" s="107"/>
    </row>
    <row r="47" spans="2:16" ht="15" customHeight="1">
      <c r="B47" s="107"/>
      <c r="C47" s="107"/>
      <c r="D47" s="107"/>
      <c r="E47" s="107"/>
      <c r="F47" s="107"/>
      <c r="G47" s="107"/>
      <c r="H47" s="107"/>
      <c r="J47" s="107"/>
      <c r="K47" s="107"/>
      <c r="L47" s="107"/>
      <c r="M47" s="107"/>
      <c r="N47" s="107"/>
      <c r="O47" s="107"/>
      <c r="P47" s="107"/>
    </row>
    <row r="48" spans="2:16" ht="15" customHeight="1">
      <c r="B48" s="107"/>
      <c r="C48" s="107"/>
      <c r="D48" s="107"/>
      <c r="E48" s="107"/>
      <c r="F48" s="107"/>
      <c r="G48" s="107"/>
      <c r="H48" s="107"/>
      <c r="J48" s="107"/>
      <c r="K48" s="107"/>
      <c r="L48" s="107"/>
      <c r="M48" s="107"/>
      <c r="N48" s="107"/>
      <c r="O48" s="107"/>
      <c r="P48" s="107"/>
    </row>
    <row r="49" spans="2:16" ht="15" customHeight="1">
      <c r="B49" s="107"/>
      <c r="C49" s="107"/>
      <c r="D49" s="107"/>
      <c r="E49" s="107"/>
      <c r="F49" s="107"/>
      <c r="G49" s="107"/>
      <c r="H49" s="107"/>
      <c r="J49" s="107"/>
      <c r="K49" s="107"/>
      <c r="L49" s="107"/>
      <c r="M49" s="107"/>
      <c r="N49" s="107"/>
      <c r="O49" s="107"/>
      <c r="P49" s="107"/>
    </row>
    <row r="50" spans="2:16" ht="15" customHeight="1">
      <c r="B50" s="107"/>
      <c r="C50" s="107"/>
      <c r="D50" s="107"/>
      <c r="E50" s="107"/>
      <c r="F50" s="107"/>
      <c r="G50" s="107"/>
      <c r="H50" s="107"/>
      <c r="J50" s="107"/>
      <c r="K50" s="107"/>
      <c r="L50" s="107"/>
      <c r="M50" s="107"/>
      <c r="N50" s="107"/>
      <c r="O50" s="107"/>
      <c r="P50" s="107"/>
    </row>
    <row r="51" spans="2:16">
      <c r="B51" s="107"/>
      <c r="C51" s="107"/>
      <c r="D51" s="107"/>
      <c r="E51" s="107"/>
      <c r="F51" s="107"/>
      <c r="G51" s="107"/>
      <c r="H51" s="107"/>
    </row>
    <row r="52" spans="2:16">
      <c r="B52" s="107"/>
      <c r="C52" s="107"/>
      <c r="D52" s="107"/>
      <c r="E52" s="107"/>
      <c r="F52" s="107"/>
      <c r="G52" s="107"/>
      <c r="H52" s="107"/>
    </row>
    <row r="53" spans="2:16">
      <c r="B53" s="107"/>
      <c r="C53" s="107"/>
      <c r="D53" s="107"/>
      <c r="E53" s="107"/>
      <c r="F53" s="107"/>
      <c r="G53" s="107"/>
      <c r="H53" s="107"/>
    </row>
    <row r="54" spans="2:16">
      <c r="B54" s="107"/>
      <c r="C54" s="107"/>
      <c r="D54" s="107"/>
      <c r="E54" s="107"/>
      <c r="F54" s="107"/>
      <c r="G54" s="107"/>
      <c r="H54" s="107"/>
    </row>
    <row r="55" spans="2:16">
      <c r="B55" s="107"/>
      <c r="C55" s="107"/>
      <c r="D55" s="107"/>
      <c r="E55" s="107"/>
      <c r="F55" s="107"/>
      <c r="G55" s="107"/>
      <c r="H55" s="107"/>
    </row>
    <row r="56" spans="2:16">
      <c r="B56" s="107"/>
      <c r="C56" s="107"/>
      <c r="D56" s="107"/>
      <c r="E56" s="107"/>
      <c r="F56" s="107"/>
      <c r="G56" s="107"/>
      <c r="H56" s="107"/>
    </row>
  </sheetData>
  <mergeCells count="3">
    <mergeCell ref="J29:P50"/>
    <mergeCell ref="B29:H56"/>
    <mergeCell ref="D7:K7"/>
  </mergeCells>
  <pageMargins left="0.65" right="0.3" top="0.2" bottom="0.3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2075" r:id="rId4" name="Image3">
          <controlPr locked="0" defaultSize="0" autoLine="0" r:id="rId5">
            <anchor moveWithCells="1">
              <from>
                <xdr:col>7</xdr:col>
                <xdr:colOff>514350</xdr:colOff>
                <xdr:row>8</xdr:row>
                <xdr:rowOff>47625</xdr:rowOff>
              </from>
              <to>
                <xdr:col>10</xdr:col>
                <xdr:colOff>485775</xdr:colOff>
                <xdr:row>15</xdr:row>
                <xdr:rowOff>114300</xdr:rowOff>
              </to>
            </anchor>
          </controlPr>
        </control>
      </mc:Choice>
      <mc:Fallback>
        <control shapeId="2075" r:id="rId4" name="Image3"/>
      </mc:Fallback>
    </mc:AlternateContent>
    <mc:AlternateContent xmlns:mc="http://schemas.openxmlformats.org/markup-compatibility/2006">
      <mc:Choice Requires="x14">
        <control shapeId="2074" r:id="rId6" name="Image2">
          <controlPr locked="0" defaultSize="0" autoLine="0" r:id="rId7">
            <anchor moveWithCells="1">
              <from>
                <xdr:col>4</xdr:col>
                <xdr:colOff>419100</xdr:colOff>
                <xdr:row>8</xdr:row>
                <xdr:rowOff>38100</xdr:rowOff>
              </from>
              <to>
                <xdr:col>7</xdr:col>
                <xdr:colOff>381000</xdr:colOff>
                <xdr:row>15</xdr:row>
                <xdr:rowOff>104775</xdr:rowOff>
              </to>
            </anchor>
          </controlPr>
        </control>
      </mc:Choice>
      <mc:Fallback>
        <control shapeId="2074" r:id="rId6" name="Image2"/>
      </mc:Fallback>
    </mc:AlternateContent>
    <mc:AlternateContent xmlns:mc="http://schemas.openxmlformats.org/markup-compatibility/2006">
      <mc:Choice Requires="x14">
        <control shapeId="2073" r:id="rId8" name="Image1">
          <controlPr locked="0" defaultSize="0" autoFill="0" autoLine="0" r:id="rId9">
            <anchor moveWithCells="1">
              <from>
                <xdr:col>1</xdr:col>
                <xdr:colOff>381000</xdr:colOff>
                <xdr:row>8</xdr:row>
                <xdr:rowOff>76200</xdr:rowOff>
              </from>
              <to>
                <xdr:col>4</xdr:col>
                <xdr:colOff>304800</xdr:colOff>
                <xdr:row>15</xdr:row>
                <xdr:rowOff>142875</xdr:rowOff>
              </to>
            </anchor>
          </controlPr>
        </control>
      </mc:Choice>
      <mc:Fallback>
        <control shapeId="2073" r:id="rId8" name="Image1"/>
      </mc:Fallback>
    </mc:AlternateContent>
    <mc:AlternateContent xmlns:mc="http://schemas.openxmlformats.org/markup-compatibility/2006">
      <mc:Choice Requires="x14">
        <control shapeId="2076" r:id="rId10" name="Image4">
          <controlPr locked="0" defaultSize="0" autoLine="0" r:id="rId11">
            <anchor moveWithCells="1">
              <from>
                <xdr:col>1</xdr:col>
                <xdr:colOff>371475</xdr:colOff>
                <xdr:row>16</xdr:row>
                <xdr:rowOff>0</xdr:rowOff>
              </from>
              <to>
                <xdr:col>4</xdr:col>
                <xdr:colOff>295275</xdr:colOff>
                <xdr:row>23</xdr:row>
                <xdr:rowOff>104775</xdr:rowOff>
              </to>
            </anchor>
          </controlPr>
        </control>
      </mc:Choice>
      <mc:Fallback>
        <control shapeId="2076" r:id="rId10" name="Image4"/>
      </mc:Fallback>
    </mc:AlternateContent>
    <mc:AlternateContent xmlns:mc="http://schemas.openxmlformats.org/markup-compatibility/2006">
      <mc:Choice Requires="x14">
        <control shapeId="2077" r:id="rId12" name="Image5">
          <controlPr locked="0" defaultSize="0" autoLine="0" r:id="rId13">
            <anchor moveWithCells="1">
              <from>
                <xdr:col>4</xdr:col>
                <xdr:colOff>400050</xdr:colOff>
                <xdr:row>15</xdr:row>
                <xdr:rowOff>180975</xdr:rowOff>
              </from>
              <to>
                <xdr:col>10</xdr:col>
                <xdr:colOff>485775</xdr:colOff>
                <xdr:row>23</xdr:row>
                <xdr:rowOff>95250</xdr:rowOff>
              </to>
            </anchor>
          </controlPr>
        </control>
      </mc:Choice>
      <mc:Fallback>
        <control shapeId="2077" r:id="rId12" name="Image5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J7"/>
  <sheetViews>
    <sheetView showGridLines="0" showRowColHeaders="0" zoomScaleNormal="100" workbookViewId="0"/>
  </sheetViews>
  <sheetFormatPr defaultRowHeight="15"/>
  <cols>
    <col min="1" max="1" width="1.5703125" style="32" customWidth="1"/>
    <col min="2" max="8" width="8.85546875" style="32" customWidth="1"/>
    <col min="9" max="16384" width="9.140625" style="32"/>
  </cols>
  <sheetData>
    <row r="1" spans="1:10">
      <c r="B1" s="68"/>
    </row>
    <row r="2" spans="1:10" ht="15.75" customHeight="1">
      <c r="A2" s="56"/>
      <c r="B2" s="101"/>
      <c r="C2" s="101"/>
      <c r="D2" s="101"/>
      <c r="E2" s="101"/>
      <c r="F2" s="33"/>
      <c r="G2" s="33"/>
      <c r="H2" s="33"/>
      <c r="I2" s="33"/>
      <c r="J2" s="33"/>
    </row>
    <row r="3" spans="1:10" ht="20.25">
      <c r="B3" s="102" t="s">
        <v>98</v>
      </c>
      <c r="C3" s="101"/>
      <c r="D3" s="101"/>
      <c r="E3" s="101"/>
      <c r="F3" s="33"/>
      <c r="G3" s="33"/>
      <c r="H3" s="33"/>
      <c r="I3" s="33"/>
      <c r="J3" s="33"/>
    </row>
    <row r="4" spans="1:10" ht="16.5" customHeight="1">
      <c r="B4" s="33"/>
      <c r="C4" s="33"/>
      <c r="D4" s="33"/>
      <c r="E4" s="33"/>
      <c r="F4" s="33"/>
      <c r="G4" s="33"/>
      <c r="H4" s="33"/>
      <c r="I4" s="33"/>
      <c r="J4" s="33"/>
    </row>
    <row r="5" spans="1:10" ht="16.5" customHeight="1"/>
    <row r="6" spans="1:10" ht="16.5" customHeight="1"/>
    <row r="7" spans="1:10" ht="16.5" customHeight="1"/>
  </sheetData>
  <sheetProtection password="CA1A" sheet="1" objects="1" scenarios="1"/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6" r:id="rId4" name="Button 2">
              <controlPr defaultSize="0" print="0" autoFill="0" autoPict="0" macro="[0]!Plug_SI_A">
                <anchor>
                  <from>
                    <xdr:col>4</xdr:col>
                    <xdr:colOff>428625</xdr:colOff>
                    <xdr:row>6</xdr:row>
                    <xdr:rowOff>114300</xdr:rowOff>
                  </from>
                  <to>
                    <xdr:col>7</xdr:col>
                    <xdr:colOff>304800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5" name="Button 3">
              <controlPr defaultSize="0" print="0" autoFill="0" autoPict="0" macro="[0]!Plug_SI_B">
                <anchor>
                  <from>
                    <xdr:col>4</xdr:col>
                    <xdr:colOff>466725</xdr:colOff>
                    <xdr:row>16</xdr:row>
                    <xdr:rowOff>57150</xdr:rowOff>
                  </from>
                  <to>
                    <xdr:col>7</xdr:col>
                    <xdr:colOff>342900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9" r:id="rId6" name="Button 5">
              <controlPr defaultSize="0" print="0" autoFill="0" autoPict="0" macro="[0]!return_to_menu">
                <anchor>
                  <from>
                    <xdr:col>9</xdr:col>
                    <xdr:colOff>142875</xdr:colOff>
                    <xdr:row>2</xdr:row>
                    <xdr:rowOff>123825</xdr:rowOff>
                  </from>
                  <to>
                    <xdr:col>11</xdr:col>
                    <xdr:colOff>361950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0" r:id="rId7" name="Button 6">
              <controlPr defaultSize="0" print="0" autoFill="0" autoPict="0" macro="[0]!return_to_menu">
                <anchor>
                  <from>
                    <xdr:col>9</xdr:col>
                    <xdr:colOff>219075</xdr:colOff>
                    <xdr:row>23</xdr:row>
                    <xdr:rowOff>171450</xdr:rowOff>
                  </from>
                  <to>
                    <xdr:col>11</xdr:col>
                    <xdr:colOff>438150</xdr:colOff>
                    <xdr:row>25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J45"/>
  <sheetViews>
    <sheetView showGridLines="0" showRowColHeaders="0" zoomScaleNormal="100" workbookViewId="0">
      <selection activeCell="D24" sqref="D24"/>
    </sheetView>
  </sheetViews>
  <sheetFormatPr defaultRowHeight="15"/>
  <cols>
    <col min="1" max="1" width="1.42578125" customWidth="1"/>
    <col min="2" max="2" width="9.42578125" customWidth="1"/>
    <col min="3" max="3" width="7.28515625" customWidth="1"/>
    <col min="7" max="7" width="10.85546875" customWidth="1"/>
    <col min="8" max="8" width="8" customWidth="1"/>
    <col min="10" max="10" width="13.140625" customWidth="1"/>
  </cols>
  <sheetData>
    <row r="1" spans="1:10" s="57" customFormat="1">
      <c r="B1" s="68"/>
    </row>
    <row r="2" spans="1:10" ht="13.5" customHeight="1">
      <c r="A2" s="3"/>
      <c r="B2" s="98"/>
      <c r="C2" s="98"/>
      <c r="D2" s="98"/>
      <c r="E2" s="98"/>
      <c r="F2" s="98"/>
      <c r="G2" s="98"/>
      <c r="H2" s="98"/>
      <c r="I2" s="5"/>
      <c r="J2" s="5"/>
    </row>
    <row r="3" spans="1:10" ht="18.75">
      <c r="A3" s="3"/>
      <c r="B3" s="96" t="s">
        <v>95</v>
      </c>
      <c r="C3" s="96">
        <f>'Ana Sayfa'!D7</f>
        <v>0</v>
      </c>
      <c r="D3" s="97"/>
      <c r="E3" s="97"/>
      <c r="F3" s="98"/>
      <c r="G3" s="98"/>
      <c r="H3" s="98"/>
      <c r="I3" s="5"/>
      <c r="J3" s="5"/>
    </row>
    <row r="4" spans="1:10" ht="17.25">
      <c r="B4" s="100" t="s">
        <v>99</v>
      </c>
      <c r="C4" s="98"/>
      <c r="D4" s="98"/>
      <c r="E4" s="98"/>
      <c r="F4" s="98"/>
      <c r="G4" s="98"/>
      <c r="H4" s="98"/>
      <c r="I4" s="5"/>
      <c r="J4" s="5"/>
    </row>
    <row r="5" spans="1:10" ht="25.5" customHeight="1">
      <c r="B5" s="25"/>
      <c r="C5" s="5"/>
      <c r="D5" s="5"/>
      <c r="E5" s="5"/>
      <c r="F5" s="5"/>
      <c r="G5" s="5"/>
      <c r="H5" s="5"/>
      <c r="I5" s="5"/>
      <c r="J5" s="5"/>
    </row>
    <row r="6" spans="1:10" ht="25.5" customHeight="1">
      <c r="B6" s="25"/>
      <c r="C6" s="5"/>
      <c r="D6" s="5"/>
      <c r="E6" s="5"/>
      <c r="F6" s="5"/>
      <c r="G6" s="5"/>
      <c r="H6" s="5"/>
      <c r="I6" s="5"/>
      <c r="J6" s="5"/>
    </row>
    <row r="7" spans="1:10" ht="25.5" customHeight="1">
      <c r="B7" s="25"/>
      <c r="C7" s="5"/>
      <c r="D7" s="5"/>
      <c r="E7" s="5"/>
      <c r="F7" s="5"/>
      <c r="G7" s="5"/>
      <c r="H7" s="5"/>
      <c r="I7" s="5"/>
      <c r="J7" s="5"/>
    </row>
    <row r="8" spans="1:10" ht="25.5" customHeight="1">
      <c r="B8" s="25"/>
      <c r="C8" s="5"/>
      <c r="D8" s="5"/>
      <c r="E8" s="5"/>
      <c r="F8" s="5"/>
      <c r="G8" s="5"/>
      <c r="H8" s="5"/>
      <c r="I8" s="5"/>
      <c r="J8" s="5"/>
    </row>
    <row r="9" spans="1:10" ht="25.5" customHeight="1">
      <c r="B9" s="25"/>
      <c r="C9" s="5"/>
      <c r="D9" s="5"/>
      <c r="E9" s="5"/>
      <c r="F9" s="5"/>
      <c r="G9" s="5"/>
      <c r="H9" s="5"/>
      <c r="I9" s="5"/>
      <c r="J9" s="5"/>
    </row>
    <row r="10" spans="1:10" s="57" customFormat="1" ht="25.5" customHeight="1">
      <c r="B10" s="25"/>
      <c r="C10" s="5"/>
      <c r="D10" s="5"/>
      <c r="E10" s="5"/>
      <c r="F10" s="5"/>
      <c r="G10" s="5"/>
      <c r="H10" s="5"/>
      <c r="I10" s="5"/>
      <c r="J10" s="5"/>
    </row>
    <row r="11" spans="1:10" s="57" customFormat="1" ht="25.5" customHeight="1">
      <c r="B11" s="25"/>
      <c r="C11" s="5"/>
      <c r="D11" s="5"/>
      <c r="E11" s="5"/>
      <c r="F11" s="5"/>
      <c r="G11" s="5"/>
      <c r="H11" s="5"/>
      <c r="I11" s="5"/>
      <c r="J11" s="5"/>
    </row>
    <row r="12" spans="1:10" ht="25.5" customHeight="1">
      <c r="B12" s="25"/>
      <c r="C12" s="5"/>
      <c r="D12" s="5"/>
      <c r="E12" s="5"/>
      <c r="F12" s="5"/>
      <c r="G12" s="5"/>
      <c r="H12" s="5"/>
      <c r="I12" s="5"/>
      <c r="J12" s="5"/>
    </row>
    <row r="13" spans="1:10" ht="25.5" customHeight="1">
      <c r="B13" s="25"/>
      <c r="C13" s="5"/>
      <c r="D13" s="5"/>
      <c r="E13" s="5"/>
      <c r="F13" s="5"/>
      <c r="G13" s="5"/>
      <c r="H13" s="5"/>
      <c r="I13" s="5"/>
      <c r="J13" s="5"/>
    </row>
    <row r="14" spans="1:10" ht="21" customHeight="1">
      <c r="B14" s="25"/>
      <c r="C14" s="5"/>
      <c r="D14" s="5"/>
      <c r="E14" s="5"/>
      <c r="F14" s="5"/>
      <c r="G14" s="5"/>
      <c r="H14" s="5"/>
      <c r="I14" s="5"/>
      <c r="J14" s="5"/>
    </row>
    <row r="15" spans="1:10" ht="24.75" customHeight="1">
      <c r="B15" s="25"/>
      <c r="C15" s="5"/>
      <c r="D15" s="5"/>
      <c r="E15" s="5"/>
      <c r="F15" s="5"/>
      <c r="G15" s="5"/>
      <c r="H15" s="5"/>
      <c r="I15" s="5"/>
      <c r="J15" s="5"/>
    </row>
    <row r="16" spans="1:10" s="57" customFormat="1" ht="24.75" customHeight="1">
      <c r="B16" s="25"/>
      <c r="C16" s="5"/>
      <c r="D16" s="5"/>
      <c r="E16" s="5"/>
      <c r="F16" s="5"/>
      <c r="G16" s="5"/>
      <c r="H16" s="5"/>
      <c r="I16" s="5"/>
      <c r="J16" s="5"/>
    </row>
    <row r="17" spans="2:10" s="57" customFormat="1" ht="24.75" customHeight="1">
      <c r="B17" s="25"/>
      <c r="C17" s="5"/>
      <c r="D17" s="5"/>
      <c r="E17" s="5"/>
      <c r="F17" s="5"/>
      <c r="G17" s="5"/>
      <c r="H17" s="5"/>
      <c r="I17" s="5"/>
      <c r="J17" s="5"/>
    </row>
    <row r="18" spans="2:10" s="57" customFormat="1" ht="24.75" customHeight="1">
      <c r="B18" s="25"/>
      <c r="C18" s="5"/>
      <c r="D18" s="5"/>
      <c r="E18" s="5"/>
      <c r="F18" s="5"/>
      <c r="G18" s="5"/>
      <c r="H18" s="5"/>
      <c r="I18" s="5"/>
      <c r="J18" s="5"/>
    </row>
    <row r="19" spans="2:10" ht="24.75" customHeight="1">
      <c r="B19" s="25"/>
      <c r="C19" s="5"/>
      <c r="D19" s="5"/>
      <c r="E19" s="5"/>
      <c r="F19" s="5"/>
      <c r="G19" s="5"/>
      <c r="H19" s="5"/>
      <c r="I19" s="5"/>
      <c r="J19" s="5"/>
    </row>
    <row r="20" spans="2:10" ht="24.75" customHeight="1">
      <c r="B20" s="25"/>
      <c r="C20" s="5"/>
      <c r="D20" s="5"/>
      <c r="E20" s="5"/>
      <c r="F20" s="5"/>
      <c r="G20" s="5"/>
      <c r="H20" s="5"/>
      <c r="I20" s="5"/>
      <c r="J20" s="5"/>
    </row>
    <row r="21" spans="2:10" ht="24.75" customHeight="1">
      <c r="B21" s="25"/>
      <c r="C21" s="5"/>
      <c r="D21" s="5"/>
      <c r="E21" s="5"/>
      <c r="F21" s="5"/>
      <c r="G21" s="5"/>
      <c r="H21" s="5"/>
      <c r="I21" s="5"/>
      <c r="J21" s="5"/>
    </row>
    <row r="22" spans="2:10" ht="24.75" customHeight="1">
      <c r="B22" s="25"/>
      <c r="C22" s="5"/>
      <c r="D22" s="5"/>
      <c r="E22" s="5"/>
      <c r="F22" s="5"/>
      <c r="G22" s="5"/>
      <c r="H22" s="5"/>
      <c r="I22" s="5"/>
      <c r="J22" s="5"/>
    </row>
    <row r="23" spans="2:10" ht="24" customHeight="1">
      <c r="B23" s="25"/>
      <c r="C23" s="5"/>
      <c r="D23" s="5"/>
      <c r="E23" s="5"/>
      <c r="F23" s="5"/>
      <c r="G23" s="5"/>
      <c r="H23" s="5"/>
      <c r="I23" s="5"/>
      <c r="J23" s="5"/>
    </row>
    <row r="24" spans="2:10" s="2" customFormat="1" ht="18.75">
      <c r="B24" s="60" t="s">
        <v>90</v>
      </c>
      <c r="C24" s="50" t="s">
        <v>52</v>
      </c>
      <c r="D24" s="75">
        <v>1500</v>
      </c>
      <c r="E24" s="2" t="s">
        <v>3</v>
      </c>
      <c r="F24" s="13"/>
      <c r="G24" s="60" t="s">
        <v>91</v>
      </c>
      <c r="H24" s="63" t="s">
        <v>55</v>
      </c>
      <c r="I24" s="28">
        <f>D25+D30*D24/D26</f>
        <v>37.483516483516482</v>
      </c>
      <c r="J24" s="2" t="s">
        <v>16</v>
      </c>
    </row>
    <row r="25" spans="2:10" s="2" customFormat="1" ht="18.75">
      <c r="C25" s="50" t="s">
        <v>50</v>
      </c>
      <c r="D25" s="74">
        <v>21</v>
      </c>
      <c r="E25" s="2" t="s">
        <v>16</v>
      </c>
      <c r="H25" s="63" t="s">
        <v>67</v>
      </c>
      <c r="I25" s="27">
        <f>ROUND(4.16*D29*(D28^2.5)*((I24-D25)/(D25+273))^0.5,2)</f>
        <v>15.35</v>
      </c>
      <c r="J25" s="2" t="s">
        <v>18</v>
      </c>
    </row>
    <row r="26" spans="2:10" s="2" customFormat="1" ht="18.75">
      <c r="C26" s="50" t="s">
        <v>54</v>
      </c>
      <c r="D26" s="73">
        <v>45.5</v>
      </c>
      <c r="E26" s="2" t="s">
        <v>6</v>
      </c>
      <c r="H26" s="63" t="s">
        <v>68</v>
      </c>
      <c r="I26" s="27">
        <f>ROUND(D27/D33, 2)</f>
        <v>1.25</v>
      </c>
      <c r="J26" s="2" t="s">
        <v>18</v>
      </c>
    </row>
    <row r="27" spans="2:10" s="2" customFormat="1" ht="18.75">
      <c r="C27" s="50" t="s">
        <v>56</v>
      </c>
      <c r="D27" s="73">
        <v>5</v>
      </c>
      <c r="E27" s="2" t="s">
        <v>18</v>
      </c>
      <c r="H27" s="63" t="s">
        <v>69</v>
      </c>
      <c r="I27" s="27">
        <f>0.9*(I26^0.5)</f>
        <v>1.0062305898749055</v>
      </c>
      <c r="J27" s="2" t="s">
        <v>84</v>
      </c>
    </row>
    <row r="28" spans="2:10" s="2" customFormat="1" ht="16.5">
      <c r="C28" s="50" t="s">
        <v>63</v>
      </c>
      <c r="D28" s="79">
        <v>3</v>
      </c>
      <c r="E28" s="2" t="s">
        <v>8</v>
      </c>
      <c r="H28" s="63" t="s">
        <v>64</v>
      </c>
      <c r="I28" s="27">
        <f>2*D31*D32/(D31+D32)</f>
        <v>1.3546666666666667</v>
      </c>
      <c r="J28" s="2" t="s">
        <v>4</v>
      </c>
    </row>
    <row r="29" spans="2:10" s="2" customFormat="1" ht="16.5">
      <c r="C29" s="50"/>
      <c r="D29" s="82">
        <v>1</v>
      </c>
      <c r="E29" s="2" t="s">
        <v>108</v>
      </c>
      <c r="H29" s="63" t="s">
        <v>70</v>
      </c>
      <c r="I29" s="27">
        <f>ROUND(D28/I28,2)</f>
        <v>2.21</v>
      </c>
    </row>
    <row r="30" spans="2:10" s="2" customFormat="1" ht="16.5">
      <c r="C30" s="66" t="s">
        <v>83</v>
      </c>
      <c r="D30" s="80">
        <v>0.5</v>
      </c>
      <c r="E30" s="34" t="s">
        <v>109</v>
      </c>
      <c r="H30" s="63" t="s">
        <v>66</v>
      </c>
      <c r="I30" s="27">
        <f>I26/(D34*D31*D32)</f>
        <v>1.3454888020887152</v>
      </c>
      <c r="J30" s="2" t="s">
        <v>9</v>
      </c>
    </row>
    <row r="31" spans="2:10" s="2" customFormat="1">
      <c r="C31" s="50" t="s">
        <v>71</v>
      </c>
      <c r="D31" s="73">
        <v>1.2192000000000001</v>
      </c>
      <c r="E31" s="2" t="s">
        <v>4</v>
      </c>
    </row>
    <row r="32" spans="2:10" s="2" customFormat="1">
      <c r="C32" s="50" t="s">
        <v>72</v>
      </c>
      <c r="D32" s="73">
        <v>1.524</v>
      </c>
      <c r="E32" s="2" t="s">
        <v>4</v>
      </c>
      <c r="H32" s="81" t="str">
        <f>IF(D30=0.5," ","CAUTION: See note 7 above. ")</f>
        <v xml:space="preserve"> </v>
      </c>
    </row>
    <row r="33" spans="2:5" s="2" customFormat="1">
      <c r="C33" s="50" t="s">
        <v>65</v>
      </c>
      <c r="D33" s="75">
        <v>4</v>
      </c>
      <c r="E33" s="2" t="s">
        <v>107</v>
      </c>
    </row>
    <row r="34" spans="2:5" s="58" customFormat="1" ht="16.5">
      <c r="B34" s="2"/>
      <c r="C34" s="50" t="s">
        <v>76</v>
      </c>
      <c r="D34" s="73">
        <v>0.5</v>
      </c>
    </row>
    <row r="35" spans="2:5" s="2" customFormat="1">
      <c r="C35" s="63" t="s">
        <v>110</v>
      </c>
      <c r="D35" s="2" t="str">
        <f>IF(I29&lt;2,"DİKKAT: Notlar bölümünde madde 4 de belirtilen şart sağlanmıyor. ","Notlar bölümünde madde 4 de belirtilen şart sağlanıyor.")</f>
        <v>Notlar bölümünde madde 4 de belirtilen şart sağlanıyor.</v>
      </c>
      <c r="E35" s="58"/>
    </row>
    <row r="36" spans="2:5" s="2" customFormat="1">
      <c r="C36" s="63" t="s">
        <v>111</v>
      </c>
      <c r="D36" s="2" t="str">
        <f>IF(I25-I26&gt;0,"Notlar bölümünde madde 5 de belirtilen şart sağlanıyor.","DİKKAT: Notlar bölümünde madde 5 de belirtilen şart sağlanmıyor.")</f>
        <v>Notlar bölümünde madde 5 de belirtilen şart sağlanıyor.</v>
      </c>
    </row>
    <row r="37" spans="2:5" s="2" customFormat="1"/>
    <row r="38" spans="2:5" s="2" customFormat="1"/>
    <row r="39" spans="2:5" s="2" customFormat="1"/>
    <row r="40" spans="2:5" s="2" customFormat="1"/>
    <row r="41" spans="2:5" s="2" customFormat="1"/>
    <row r="42" spans="2:5" s="2" customFormat="1"/>
    <row r="43" spans="2:5" s="2" customFormat="1"/>
    <row r="44" spans="2:5" s="2" customFormat="1"/>
    <row r="45" spans="2:5" s="2" customFormat="1"/>
  </sheetData>
  <sheetProtection password="CA1A" sheet="1" objects="1" scenarios="1"/>
  <conditionalFormatting sqref="D35:D36">
    <cfRule type="containsText" dxfId="8" priority="3" operator="containsText" text="CAUTION">
      <formula>NOT(ISERROR(SEARCH("CAUTION",D35)))</formula>
    </cfRule>
  </conditionalFormatting>
  <conditionalFormatting sqref="E30">
    <cfRule type="containsText" dxfId="7" priority="2" stopIfTrue="1" operator="containsText" text="** See">
      <formula>NOT(ISERROR(SEARCH("** See",E30)))</formula>
    </cfRule>
  </conditionalFormatting>
  <conditionalFormatting sqref="E29">
    <cfRule type="containsText" dxfId="6" priority="1" operator="containsText" text="CAUTION">
      <formula>NOT(ISERROR(SEARCH("CAUTION",E29)))</formula>
    </cfRule>
  </conditionalFormatting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4" r:id="rId4" name="Button 4">
              <controlPr defaultSize="0" print="0" autoFill="0" autoPict="0" macro="[0]!Print_Page">
                <anchor>
                  <from>
                    <xdr:col>7</xdr:col>
                    <xdr:colOff>133350</xdr:colOff>
                    <xdr:row>36</xdr:row>
                    <xdr:rowOff>19050</xdr:rowOff>
                  </from>
                  <to>
                    <xdr:col>8</xdr:col>
                    <xdr:colOff>66675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5" name="Button 5">
              <controlPr defaultSize="0" print="0" autoFill="0" autoPict="0" macro="[0]!Print_Page">
                <anchor>
                  <from>
                    <xdr:col>7</xdr:col>
                    <xdr:colOff>200025</xdr:colOff>
                    <xdr:row>0</xdr:row>
                    <xdr:rowOff>133350</xdr:rowOff>
                  </from>
                  <to>
                    <xdr:col>8</xdr:col>
                    <xdr:colOff>133350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6" r:id="rId6" name="Button 6">
              <controlPr defaultSize="0" print="0" autoFill="0" autoPict="0" macro="[0]!return_to_menu">
                <anchor>
                  <from>
                    <xdr:col>8</xdr:col>
                    <xdr:colOff>552450</xdr:colOff>
                    <xdr:row>0</xdr:row>
                    <xdr:rowOff>161925</xdr:rowOff>
                  </from>
                  <to>
                    <xdr:col>10</xdr:col>
                    <xdr:colOff>504825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7" r:id="rId7" name="Button 7">
              <controlPr defaultSize="0" print="0" autoFill="0" autoPict="0" macro="[0]!return_to_menu">
                <anchor>
                  <from>
                    <xdr:col>8</xdr:col>
                    <xdr:colOff>304800</xdr:colOff>
                    <xdr:row>36</xdr:row>
                    <xdr:rowOff>28575</xdr:rowOff>
                  </from>
                  <to>
                    <xdr:col>10</xdr:col>
                    <xdr:colOff>257175</xdr:colOff>
                    <xdr:row>37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D8"/>
  <sheetViews>
    <sheetView workbookViewId="0">
      <selection sqref="A1:D7"/>
    </sheetView>
  </sheetViews>
  <sheetFormatPr defaultRowHeight="15"/>
  <sheetData>
    <row r="1" spans="1:4">
      <c r="A1" s="57"/>
      <c r="B1" s="57"/>
      <c r="C1" s="57"/>
      <c r="D1" s="57"/>
    </row>
    <row r="2" spans="1:4">
      <c r="A2" s="57"/>
      <c r="B2" s="57"/>
      <c r="C2" s="57">
        <f>'Plug-SI-A'!D29</f>
        <v>1</v>
      </c>
      <c r="D2" s="57"/>
    </row>
    <row r="3" spans="1:4">
      <c r="A3" s="57"/>
      <c r="B3" s="57"/>
      <c r="C3" s="57"/>
      <c r="D3" s="57"/>
    </row>
    <row r="4" spans="1:4">
      <c r="A4" s="57"/>
      <c r="B4" s="57" t="s">
        <v>85</v>
      </c>
      <c r="C4" s="57">
        <f>IF(C2=1,1000,0)</f>
        <v>1000</v>
      </c>
      <c r="D4" s="57"/>
    </row>
    <row r="5" spans="1:4">
      <c r="A5" s="57"/>
      <c r="B5" s="57" t="s">
        <v>86</v>
      </c>
      <c r="C5" s="57">
        <f>IF(C2=0.5,1000,0)</f>
        <v>0</v>
      </c>
      <c r="D5" s="57"/>
    </row>
    <row r="6" spans="1:4">
      <c r="A6" s="57"/>
      <c r="B6" s="57" t="s">
        <v>87</v>
      </c>
      <c r="C6" s="57">
        <f>C4+C5</f>
        <v>1000</v>
      </c>
      <c r="D6" s="57"/>
    </row>
    <row r="7" spans="1:4">
      <c r="A7" s="57"/>
      <c r="B7" s="57"/>
      <c r="C7" s="57"/>
      <c r="D7" s="57"/>
    </row>
    <row r="8" spans="1:4">
      <c r="A8" s="57"/>
      <c r="B8" s="57"/>
      <c r="C8" s="57"/>
      <c r="D8" s="5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I31"/>
  <sheetViews>
    <sheetView showGridLines="0" showRowColHeaders="0" zoomScaleNormal="100" workbookViewId="0">
      <selection activeCell="D20" sqref="D20"/>
    </sheetView>
  </sheetViews>
  <sheetFormatPr defaultRowHeight="15"/>
  <cols>
    <col min="1" max="1" width="1.28515625" customWidth="1"/>
    <col min="2" max="2" width="9.28515625" customWidth="1"/>
    <col min="3" max="3" width="6.42578125" customWidth="1"/>
    <col min="5" max="5" width="8.28515625" customWidth="1"/>
    <col min="6" max="6" width="21" customWidth="1"/>
    <col min="7" max="7" width="7.140625" customWidth="1"/>
    <col min="9" max="9" width="10" customWidth="1"/>
    <col min="10" max="10" width="11.85546875" customWidth="1"/>
  </cols>
  <sheetData>
    <row r="1" spans="1:9" s="57" customFormat="1">
      <c r="B1" s="68"/>
    </row>
    <row r="2" spans="1:9" ht="15" customHeight="1">
      <c r="A2" s="3"/>
      <c r="B2" s="5"/>
      <c r="C2" s="5"/>
      <c r="D2" s="5"/>
      <c r="E2" s="5"/>
      <c r="F2" s="5"/>
      <c r="G2" s="5"/>
      <c r="H2" s="5"/>
      <c r="I2" s="5"/>
    </row>
    <row r="3" spans="1:9" ht="18.75">
      <c r="A3" s="3"/>
      <c r="B3" s="96" t="s">
        <v>95</v>
      </c>
      <c r="C3" s="96">
        <f>'Ana Sayfa'!D7</f>
        <v>0</v>
      </c>
      <c r="D3" s="97"/>
      <c r="E3" s="98"/>
      <c r="F3" s="98"/>
      <c r="G3" s="5"/>
      <c r="H3" s="5"/>
      <c r="I3" s="5"/>
    </row>
    <row r="4" spans="1:9" ht="17.25">
      <c r="B4" s="100" t="s">
        <v>100</v>
      </c>
      <c r="C4" s="98"/>
      <c r="D4" s="98"/>
      <c r="E4" s="98"/>
      <c r="F4" s="98"/>
      <c r="G4" s="5"/>
      <c r="H4" s="5"/>
      <c r="I4" s="5"/>
    </row>
    <row r="5" spans="1:9" ht="7.5" customHeight="1">
      <c r="B5" s="25"/>
      <c r="C5" s="5"/>
      <c r="D5" s="5"/>
      <c r="E5" s="5"/>
      <c r="F5" s="5"/>
      <c r="G5" s="5"/>
      <c r="H5" s="5"/>
      <c r="I5" s="5"/>
    </row>
    <row r="6" spans="1:9" ht="39" customHeight="1">
      <c r="B6" s="25"/>
      <c r="C6" s="5"/>
      <c r="D6" s="5"/>
      <c r="E6" s="5"/>
      <c r="F6" s="5"/>
      <c r="G6" s="5"/>
      <c r="H6" s="5"/>
      <c r="I6" s="5"/>
    </row>
    <row r="7" spans="1:9" ht="39" customHeight="1">
      <c r="B7" s="25"/>
      <c r="C7" s="5"/>
      <c r="D7" s="5"/>
      <c r="E7" s="5"/>
      <c r="F7" s="5"/>
      <c r="G7" s="5"/>
      <c r="H7" s="5"/>
      <c r="I7" s="5"/>
    </row>
    <row r="8" spans="1:9" ht="39" customHeight="1">
      <c r="B8" s="25"/>
      <c r="C8" s="5"/>
      <c r="D8" s="5"/>
      <c r="E8" s="5"/>
      <c r="F8" s="5"/>
      <c r="G8" s="5"/>
      <c r="H8" s="5"/>
      <c r="I8" s="5"/>
    </row>
    <row r="9" spans="1:9" ht="39" customHeight="1">
      <c r="B9" s="25"/>
      <c r="C9" s="5"/>
      <c r="D9" s="5"/>
      <c r="E9" s="5"/>
      <c r="F9" s="5"/>
      <c r="G9" s="5"/>
      <c r="H9" s="5"/>
      <c r="I9" s="5"/>
    </row>
    <row r="10" spans="1:9" ht="39" customHeight="1">
      <c r="B10" s="25"/>
      <c r="C10" s="5"/>
      <c r="D10" s="5"/>
      <c r="E10" s="5"/>
      <c r="F10" s="5"/>
      <c r="G10" s="5"/>
      <c r="H10" s="5"/>
      <c r="I10" s="5"/>
    </row>
    <row r="11" spans="1:9" ht="39" customHeight="1">
      <c r="B11" s="25"/>
      <c r="C11" s="5"/>
      <c r="D11" s="5"/>
      <c r="E11" s="5"/>
      <c r="F11" s="5"/>
      <c r="G11" s="5"/>
      <c r="H11" s="5"/>
      <c r="I11" s="5"/>
    </row>
    <row r="12" spans="1:9" ht="28.5" customHeight="1">
      <c r="B12" s="25"/>
      <c r="C12" s="5"/>
      <c r="D12" s="5"/>
      <c r="E12" s="5"/>
      <c r="F12" s="5"/>
      <c r="G12" s="5"/>
      <c r="H12" s="5"/>
      <c r="I12" s="5"/>
    </row>
    <row r="13" spans="1:9" ht="39" customHeight="1">
      <c r="B13" s="25"/>
      <c r="C13" s="5"/>
      <c r="D13" s="5"/>
      <c r="E13" s="5"/>
      <c r="F13" s="5"/>
      <c r="G13" s="5"/>
      <c r="H13" s="5"/>
      <c r="I13" s="5"/>
    </row>
    <row r="14" spans="1:9" ht="39" customHeight="1">
      <c r="B14" s="25"/>
      <c r="C14" s="5"/>
      <c r="D14" s="5"/>
      <c r="E14" s="5"/>
      <c r="F14" s="5"/>
      <c r="G14" s="5"/>
      <c r="H14" s="5"/>
      <c r="I14" s="5"/>
    </row>
    <row r="15" spans="1:9" s="57" customFormat="1" ht="39" customHeight="1">
      <c r="B15" s="25"/>
      <c r="C15" s="5"/>
      <c r="D15" s="5"/>
      <c r="E15" s="5"/>
      <c r="F15" s="5"/>
      <c r="G15" s="5"/>
      <c r="H15" s="5"/>
      <c r="I15" s="5"/>
    </row>
    <row r="16" spans="1:9" s="57" customFormat="1" ht="39" customHeight="1">
      <c r="B16" s="25"/>
      <c r="C16" s="5"/>
      <c r="D16" s="5"/>
      <c r="E16" s="5"/>
      <c r="F16" s="5"/>
      <c r="G16" s="5"/>
      <c r="H16" s="5"/>
      <c r="I16" s="5"/>
    </row>
    <row r="17" spans="2:9" s="57" customFormat="1" ht="35.25" customHeight="1">
      <c r="B17" s="25"/>
      <c r="C17" s="5"/>
      <c r="D17" s="5"/>
      <c r="E17" s="5"/>
      <c r="F17" s="5"/>
      <c r="G17" s="5"/>
      <c r="H17" s="5"/>
      <c r="I17" s="5"/>
    </row>
    <row r="18" spans="2:9" s="57" customFormat="1" ht="18.75" customHeight="1">
      <c r="B18" s="25"/>
      <c r="C18" s="5"/>
      <c r="D18" s="5"/>
      <c r="E18" s="5"/>
      <c r="F18" s="5"/>
      <c r="G18" s="5"/>
      <c r="H18" s="5"/>
      <c r="I18" s="5"/>
    </row>
    <row r="19" spans="2:9" ht="7.5" customHeight="1">
      <c r="C19" s="13"/>
      <c r="D19" s="13"/>
      <c r="E19" s="13"/>
      <c r="H19" s="13"/>
      <c r="I19" s="13"/>
    </row>
    <row r="20" spans="2:9" s="2" customFormat="1" ht="18.75">
      <c r="B20" s="60" t="s">
        <v>90</v>
      </c>
      <c r="C20" s="63" t="s">
        <v>52</v>
      </c>
      <c r="D20" s="75">
        <v>1500</v>
      </c>
      <c r="E20" s="2" t="s">
        <v>3</v>
      </c>
      <c r="F20" s="60" t="s">
        <v>91</v>
      </c>
      <c r="G20" s="63" t="s">
        <v>55</v>
      </c>
      <c r="H20" s="28">
        <f>D21+D26*D20/D22</f>
        <v>36.483516483516482</v>
      </c>
      <c r="I20" s="2" t="s">
        <v>16</v>
      </c>
    </row>
    <row r="21" spans="2:9" s="2" customFormat="1" ht="18.75">
      <c r="C21" s="63" t="s">
        <v>50</v>
      </c>
      <c r="D21" s="74">
        <v>20</v>
      </c>
      <c r="E21" s="2" t="s">
        <v>16</v>
      </c>
      <c r="G21" s="63" t="s">
        <v>67</v>
      </c>
      <c r="H21" s="27">
        <f>ROUND(4.16*D25*(D24^2.5)*((H20-D21)/(D21+273))^0.5,2)</f>
        <v>15.38</v>
      </c>
      <c r="I21" s="2" t="s">
        <v>18</v>
      </c>
    </row>
    <row r="22" spans="2:9" s="2" customFormat="1" ht="18.75">
      <c r="C22" s="40" t="s">
        <v>54</v>
      </c>
      <c r="D22" s="73">
        <v>45.5</v>
      </c>
      <c r="E22" s="2" t="s">
        <v>6</v>
      </c>
      <c r="G22" s="63" t="s">
        <v>68</v>
      </c>
      <c r="H22" s="27">
        <f>ROUND(D23/D28,2)</f>
        <v>8.74</v>
      </c>
      <c r="I22" s="2" t="s">
        <v>18</v>
      </c>
    </row>
    <row r="23" spans="2:9" s="2" customFormat="1" ht="18.75">
      <c r="C23" s="40" t="s">
        <v>56</v>
      </c>
      <c r="D23" s="73">
        <v>43.7</v>
      </c>
      <c r="E23" s="2" t="s">
        <v>18</v>
      </c>
      <c r="G23" s="63" t="s">
        <v>69</v>
      </c>
      <c r="H23" s="27">
        <f>0.9*(H22^0.5)</f>
        <v>2.660714189837007</v>
      </c>
      <c r="I23" s="58" t="s">
        <v>112</v>
      </c>
    </row>
    <row r="24" spans="2:9" s="2" customFormat="1" ht="16.5">
      <c r="C24" s="40" t="s">
        <v>63</v>
      </c>
      <c r="D24" s="79">
        <v>3</v>
      </c>
      <c r="E24" s="2" t="s">
        <v>8</v>
      </c>
      <c r="G24" s="63" t="s">
        <v>70</v>
      </c>
      <c r="H24" s="27">
        <f>ROUND(D24/D27,2)</f>
        <v>2.0699999999999998</v>
      </c>
    </row>
    <row r="25" spans="2:9" s="2" customFormat="1" ht="16.5">
      <c r="C25" s="63"/>
      <c r="D25" s="82">
        <v>1</v>
      </c>
      <c r="E25" s="58" t="s">
        <v>108</v>
      </c>
      <c r="G25" s="63" t="s">
        <v>66</v>
      </c>
      <c r="H25" s="27">
        <f>H22/(D29*3.14159*D27*D27/4)</f>
        <v>10.617805588820488</v>
      </c>
      <c r="I25" s="2" t="s">
        <v>9</v>
      </c>
    </row>
    <row r="26" spans="2:9" s="2" customFormat="1" ht="16.5">
      <c r="C26" s="66" t="s">
        <v>83</v>
      </c>
      <c r="D26" s="80">
        <v>0.5</v>
      </c>
      <c r="E26" s="34" t="s">
        <v>109</v>
      </c>
    </row>
    <row r="27" spans="2:9" s="2" customFormat="1" ht="16.5">
      <c r="C27" s="63" t="s">
        <v>64</v>
      </c>
      <c r="D27" s="73">
        <v>1.4478</v>
      </c>
      <c r="E27" s="2" t="s">
        <v>4</v>
      </c>
      <c r="G27" s="81" t="str">
        <f>IF(D26=0.5," ","CAUTION: See note 7 above. ")</f>
        <v xml:space="preserve"> </v>
      </c>
    </row>
    <row r="28" spans="2:9" s="58" customFormat="1">
      <c r="C28" s="63" t="s">
        <v>65</v>
      </c>
      <c r="D28" s="76">
        <v>5</v>
      </c>
      <c r="E28" s="58" t="s">
        <v>107</v>
      </c>
    </row>
    <row r="29" spans="2:9" ht="16.5">
      <c r="C29" s="50" t="s">
        <v>76</v>
      </c>
      <c r="D29" s="73">
        <v>0.5</v>
      </c>
      <c r="E29" s="58"/>
    </row>
    <row r="30" spans="2:9">
      <c r="C30" s="63" t="s">
        <v>73</v>
      </c>
      <c r="D30" s="58" t="str">
        <f>IF(H24&lt;2,"DİKKAT: Notlar bölümünde madde 4 de belirtilen şart sağlanmıyor. ","Notlar bölümünde madde 4 de belirtilen şart sağlanıyor.")</f>
        <v>Notlar bölümünde madde 4 de belirtilen şart sağlanıyor.</v>
      </c>
    </row>
    <row r="31" spans="2:9">
      <c r="C31" s="63" t="s">
        <v>74</v>
      </c>
      <c r="D31" s="58" t="str">
        <f>IF(H21-H22&gt;0,"Notlar bölümünde madde 5 de belirtilen şart sağlanıyor.","DİKKAT: Notlar bölümünde madde 5 de belirtilen şart sağlanmıyor.")</f>
        <v>Notlar bölümünde madde 5 de belirtilen şart sağlanıyor.</v>
      </c>
    </row>
  </sheetData>
  <sheetProtection password="CA1A" sheet="1" objects="1" scenarios="1"/>
  <conditionalFormatting sqref="D30:D31">
    <cfRule type="containsText" dxfId="5" priority="5" operator="containsText" text="CAUTION">
      <formula>NOT(ISERROR(SEARCH("CAUTION",D30)))</formula>
    </cfRule>
  </conditionalFormatting>
  <conditionalFormatting sqref="E26">
    <cfRule type="containsText" dxfId="4" priority="2" stopIfTrue="1" operator="containsText" text="** See">
      <formula>NOT(ISERROR(SEARCH("** See",E26)))</formula>
    </cfRule>
  </conditionalFormatting>
  <conditionalFormatting sqref="E25">
    <cfRule type="containsText" dxfId="3" priority="1" operator="containsText" text="CAUTION">
      <formula>NOT(ISERROR(SEARCH("CAUTION",E25)))</formula>
    </cfRule>
  </conditionalFormatting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7" r:id="rId4" name="Button 3">
              <controlPr defaultSize="0" print="0" autoFill="0" autoPict="0" macro="[0]!Print_Page">
                <anchor>
                  <from>
                    <xdr:col>6</xdr:col>
                    <xdr:colOff>285750</xdr:colOff>
                    <xdr:row>31</xdr:row>
                    <xdr:rowOff>28575</xdr:rowOff>
                  </from>
                  <to>
                    <xdr:col>7</xdr:col>
                    <xdr:colOff>276225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5" name="Button 4">
              <controlPr defaultSize="0" print="0" autoFill="0" autoPict="0" macro="[0]!Print_Page">
                <anchor>
                  <from>
                    <xdr:col>6</xdr:col>
                    <xdr:colOff>180975</xdr:colOff>
                    <xdr:row>0</xdr:row>
                    <xdr:rowOff>152400</xdr:rowOff>
                  </from>
                  <to>
                    <xdr:col>7</xdr:col>
                    <xdr:colOff>171450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9" r:id="rId6" name="Button 5">
              <controlPr defaultSize="0" print="0" autoFill="0" autoPict="0" macro="[0]!return_to_menu">
                <anchor>
                  <from>
                    <xdr:col>7</xdr:col>
                    <xdr:colOff>542925</xdr:colOff>
                    <xdr:row>0</xdr:row>
                    <xdr:rowOff>161925</xdr:rowOff>
                  </from>
                  <to>
                    <xdr:col>9</xdr:col>
                    <xdr:colOff>704850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0" r:id="rId7" name="Button 6">
              <controlPr defaultSize="0" print="0" autoFill="0" autoPict="0" macro="[0]!return_to_menu">
                <anchor>
                  <from>
                    <xdr:col>7</xdr:col>
                    <xdr:colOff>542925</xdr:colOff>
                    <xdr:row>31</xdr:row>
                    <xdr:rowOff>38100</xdr:rowOff>
                  </from>
                  <to>
                    <xdr:col>9</xdr:col>
                    <xdr:colOff>704850</xdr:colOff>
                    <xdr:row>32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D7"/>
  <sheetViews>
    <sheetView workbookViewId="0">
      <selection activeCell="C3" sqref="C3"/>
    </sheetView>
  </sheetViews>
  <sheetFormatPr defaultRowHeight="15"/>
  <sheetData>
    <row r="1" spans="1:4">
      <c r="A1" s="57"/>
      <c r="B1" s="57"/>
      <c r="C1" s="57"/>
      <c r="D1" s="57"/>
    </row>
    <row r="2" spans="1:4">
      <c r="A2" s="57"/>
      <c r="B2" s="57"/>
      <c r="C2" s="57">
        <f>'Plug-SI-B'!D25</f>
        <v>1</v>
      </c>
      <c r="D2" s="57"/>
    </row>
    <row r="3" spans="1:4">
      <c r="A3" s="57"/>
      <c r="B3" s="57"/>
      <c r="C3" s="57"/>
      <c r="D3" s="57"/>
    </row>
    <row r="4" spans="1:4">
      <c r="A4" s="57"/>
      <c r="B4" s="57" t="s">
        <v>85</v>
      </c>
      <c r="C4" s="57">
        <f>IF(C2=1,1000,0)</f>
        <v>1000</v>
      </c>
      <c r="D4" s="57"/>
    </row>
    <row r="5" spans="1:4">
      <c r="A5" s="57"/>
      <c r="B5" s="57" t="s">
        <v>86</v>
      </c>
      <c r="C5" s="57">
        <f>IF(C2=0.5,1000,0)</f>
        <v>0</v>
      </c>
      <c r="D5" s="57"/>
    </row>
    <row r="6" spans="1:4">
      <c r="A6" s="57"/>
      <c r="B6" s="57" t="s">
        <v>87</v>
      </c>
      <c r="C6" s="57">
        <f>C4+C5</f>
        <v>1000</v>
      </c>
      <c r="D6" s="57"/>
    </row>
    <row r="7" spans="1:4">
      <c r="A7" s="57"/>
      <c r="B7" s="57"/>
      <c r="C7" s="57"/>
      <c r="D7" s="5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B1:C5"/>
  <sheetViews>
    <sheetView showGridLines="0" showRowColHeaders="0" topLeftCell="A3" zoomScaleNormal="100" workbookViewId="0">
      <selection activeCell="A3" sqref="A3"/>
    </sheetView>
  </sheetViews>
  <sheetFormatPr defaultRowHeight="15"/>
  <cols>
    <col min="1" max="1" width="2" style="32" customWidth="1"/>
    <col min="2" max="2" width="5.140625" style="32" customWidth="1"/>
    <col min="3" max="3" width="34.140625" style="32" customWidth="1"/>
    <col min="4" max="16384" width="9.140625" style="32"/>
  </cols>
  <sheetData>
    <row r="1" spans="2:3">
      <c r="B1" s="68"/>
    </row>
    <row r="2" spans="2:3" ht="18" customHeight="1">
      <c r="B2" s="103"/>
      <c r="C2" s="103"/>
    </row>
    <row r="3" spans="2:3" ht="21">
      <c r="B3" s="104" t="s">
        <v>101</v>
      </c>
      <c r="C3" s="103"/>
    </row>
    <row r="4" spans="2:3" ht="16.5" customHeight="1"/>
    <row r="5" spans="2:3" ht="340.5" customHeight="1"/>
  </sheetData>
  <sheetProtection password="CA1A" sheet="1" objects="1" scenarios="1"/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45" r:id="rId4" name="Button 13">
              <controlPr defaultSize="0" print="0" autoFill="0" autoPict="0" macro="[0]!Air_SI_A">
                <anchor>
                  <from>
                    <xdr:col>3</xdr:col>
                    <xdr:colOff>0</xdr:colOff>
                    <xdr:row>4</xdr:row>
                    <xdr:rowOff>352425</xdr:rowOff>
                  </from>
                  <to>
                    <xdr:col>5</xdr:col>
                    <xdr:colOff>152400</xdr:colOff>
                    <xdr:row>4</xdr:row>
                    <xdr:rowOff>809625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5" name="Button 15">
              <controlPr defaultSize="0" print="0" autoFill="0" autoPict="0" macro="[0]!Air_SI_B">
                <anchor>
                  <from>
                    <xdr:col>3</xdr:col>
                    <xdr:colOff>9525</xdr:colOff>
                    <xdr:row>4</xdr:row>
                    <xdr:rowOff>1838325</xdr:rowOff>
                  </from>
                  <to>
                    <xdr:col>5</xdr:col>
                    <xdr:colOff>161925</xdr:colOff>
                    <xdr:row>4</xdr:row>
                    <xdr:rowOff>2295525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6" name="Button 16">
              <controlPr defaultSize="0" print="0" autoFill="0" autoPict="0" macro="[0]!Air_SI_C">
                <anchor>
                  <from>
                    <xdr:col>3</xdr:col>
                    <xdr:colOff>9525</xdr:colOff>
                    <xdr:row>4</xdr:row>
                    <xdr:rowOff>3390900</xdr:rowOff>
                  </from>
                  <to>
                    <xdr:col>5</xdr:col>
                    <xdr:colOff>161925</xdr:colOff>
                    <xdr:row>4</xdr:row>
                    <xdr:rowOff>3848100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7" name="Button 18">
              <controlPr defaultSize="0" print="0" autoFill="0" autoPict="0" macro="[0]!return_to_menu">
                <anchor>
                  <from>
                    <xdr:col>6</xdr:col>
                    <xdr:colOff>133350</xdr:colOff>
                    <xdr:row>2</xdr:row>
                    <xdr:rowOff>47625</xdr:rowOff>
                  </from>
                  <to>
                    <xdr:col>8</xdr:col>
                    <xdr:colOff>352425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8" name="Button 19">
              <controlPr defaultSize="0" print="0" autoFill="0" autoPict="0" macro="[0]!return_to_menu">
                <anchor>
                  <from>
                    <xdr:col>6</xdr:col>
                    <xdr:colOff>133350</xdr:colOff>
                    <xdr:row>5</xdr:row>
                    <xdr:rowOff>9525</xdr:rowOff>
                  </from>
                  <to>
                    <xdr:col>8</xdr:col>
                    <xdr:colOff>352425</xdr:colOff>
                    <xdr:row>6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B1:I36"/>
  <sheetViews>
    <sheetView showGridLines="0" showRowColHeaders="0" zoomScaleNormal="100" workbookViewId="0">
      <selection activeCell="D22" sqref="D22"/>
    </sheetView>
  </sheetViews>
  <sheetFormatPr defaultRowHeight="15"/>
  <cols>
    <col min="1" max="1" width="1.42578125" customWidth="1"/>
    <col min="2" max="2" width="9.85546875" customWidth="1"/>
    <col min="3" max="3" width="6.7109375" customWidth="1"/>
    <col min="6" max="6" width="11.5703125" customWidth="1"/>
    <col min="7" max="7" width="6.5703125" customWidth="1"/>
    <col min="8" max="8" width="8.7109375" customWidth="1"/>
    <col min="10" max="10" width="12.140625" customWidth="1"/>
    <col min="11" max="11" width="6.5703125" customWidth="1"/>
  </cols>
  <sheetData>
    <row r="1" spans="2:9" s="57" customFormat="1">
      <c r="B1" s="68"/>
    </row>
    <row r="2" spans="2:9" ht="24.75" customHeight="1">
      <c r="B2" s="5"/>
      <c r="C2" s="5"/>
      <c r="D2" s="5"/>
      <c r="E2" s="5"/>
      <c r="F2" s="5"/>
      <c r="G2" s="5"/>
      <c r="H2" s="5"/>
      <c r="I2" s="5"/>
    </row>
    <row r="3" spans="2:9" ht="17.25">
      <c r="B3" s="96" t="s">
        <v>95</v>
      </c>
      <c r="C3" s="96">
        <f>'Ana Sayfa'!D7</f>
        <v>0</v>
      </c>
      <c r="D3" s="97"/>
      <c r="E3" s="5"/>
      <c r="F3" s="5"/>
      <c r="G3" s="5"/>
      <c r="H3" s="5"/>
      <c r="I3" s="5"/>
    </row>
    <row r="4" spans="2:9" ht="17.25">
      <c r="B4" s="100" t="s">
        <v>102</v>
      </c>
      <c r="C4" s="98"/>
      <c r="D4" s="98"/>
      <c r="E4" s="5"/>
      <c r="F4" s="5"/>
      <c r="G4" s="5"/>
      <c r="H4" s="5"/>
      <c r="I4" s="5"/>
    </row>
    <row r="5" spans="2:9" s="10" customFormat="1" ht="10.5" customHeight="1">
      <c r="B5" s="25"/>
      <c r="C5" s="7"/>
      <c r="D5" s="7"/>
      <c r="E5" s="7"/>
      <c r="F5" s="7"/>
      <c r="G5" s="7"/>
      <c r="H5" s="7"/>
      <c r="I5" s="7"/>
    </row>
    <row r="6" spans="2:9" s="10" customFormat="1" ht="25.5" customHeight="1">
      <c r="B6" s="25"/>
      <c r="C6" s="7"/>
      <c r="D6" s="7"/>
      <c r="E6" s="7"/>
      <c r="F6" s="7"/>
      <c r="G6" s="7"/>
      <c r="H6" s="7"/>
      <c r="I6" s="7"/>
    </row>
    <row r="7" spans="2:9" s="10" customFormat="1" ht="25.5" customHeight="1">
      <c r="B7" s="25"/>
      <c r="C7" s="7"/>
      <c r="D7" s="7"/>
      <c r="E7" s="7"/>
      <c r="F7" s="7"/>
      <c r="G7" s="7"/>
      <c r="H7" s="7"/>
      <c r="I7" s="7"/>
    </row>
    <row r="8" spans="2:9" s="10" customFormat="1" ht="25.5" customHeight="1">
      <c r="B8" s="25"/>
      <c r="C8" s="7"/>
      <c r="D8" s="7"/>
      <c r="E8" s="7"/>
      <c r="F8" s="7"/>
      <c r="G8" s="7"/>
      <c r="H8" s="7"/>
      <c r="I8" s="7"/>
    </row>
    <row r="9" spans="2:9" s="10" customFormat="1" ht="25.5" customHeight="1">
      <c r="B9" s="25"/>
      <c r="C9" s="7"/>
      <c r="D9" s="7"/>
      <c r="E9" s="7"/>
      <c r="F9" s="7"/>
      <c r="G9" s="7"/>
      <c r="H9" s="7"/>
      <c r="I9" s="7"/>
    </row>
    <row r="10" spans="2:9" s="10" customFormat="1" ht="25.5" customHeight="1">
      <c r="B10" s="25"/>
      <c r="C10" s="7"/>
      <c r="D10" s="7"/>
      <c r="E10" s="7"/>
      <c r="F10" s="7"/>
      <c r="G10" s="7"/>
      <c r="H10" s="7"/>
      <c r="I10" s="7"/>
    </row>
    <row r="11" spans="2:9" s="10" customFormat="1" ht="25.5" customHeight="1">
      <c r="B11" s="25"/>
      <c r="C11" s="7"/>
      <c r="D11" s="7"/>
      <c r="E11" s="7"/>
      <c r="F11" s="7"/>
      <c r="G11" s="7"/>
      <c r="H11" s="7"/>
      <c r="I11" s="7"/>
    </row>
    <row r="12" spans="2:9" s="10" customFormat="1" ht="25.5" customHeight="1">
      <c r="B12" s="25"/>
      <c r="C12" s="7"/>
      <c r="D12" s="7"/>
      <c r="E12" s="7"/>
      <c r="F12" s="7"/>
      <c r="G12" s="7"/>
      <c r="H12" s="7"/>
      <c r="I12" s="7"/>
    </row>
    <row r="13" spans="2:9" s="10" customFormat="1" ht="25.5" customHeight="1">
      <c r="B13" s="25"/>
      <c r="C13" s="7"/>
      <c r="D13" s="7"/>
      <c r="E13" s="7"/>
      <c r="F13" s="7"/>
      <c r="G13" s="7"/>
      <c r="H13" s="7"/>
      <c r="I13" s="7"/>
    </row>
    <row r="14" spans="2:9" s="10" customFormat="1" ht="16.5" customHeight="1">
      <c r="B14" s="25"/>
      <c r="C14" s="7"/>
      <c r="D14" s="7"/>
      <c r="E14" s="7"/>
      <c r="F14" s="7"/>
      <c r="G14" s="7"/>
      <c r="H14" s="7"/>
      <c r="I14" s="7"/>
    </row>
    <row r="15" spans="2:9" s="10" customFormat="1" ht="26.25" customHeight="1">
      <c r="B15" s="25"/>
      <c r="C15" s="7"/>
      <c r="D15" s="7"/>
      <c r="E15" s="7"/>
      <c r="F15" s="7"/>
      <c r="G15" s="7"/>
      <c r="H15" s="7"/>
      <c r="I15" s="7"/>
    </row>
    <row r="16" spans="2:9" s="10" customFormat="1" ht="26.25" customHeight="1">
      <c r="B16" s="25"/>
      <c r="C16" s="7"/>
      <c r="D16" s="7"/>
      <c r="E16" s="7"/>
      <c r="F16" s="7"/>
      <c r="G16" s="7"/>
      <c r="H16" s="7"/>
      <c r="I16" s="7"/>
    </row>
    <row r="17" spans="2:9" s="1" customFormat="1" ht="26.25" customHeight="1">
      <c r="B17" s="55"/>
      <c r="C17" s="6"/>
      <c r="D17" s="6"/>
      <c r="E17" s="6"/>
      <c r="F17" s="6"/>
      <c r="G17" s="6"/>
      <c r="H17" s="6"/>
      <c r="I17" s="6"/>
    </row>
    <row r="18" spans="2:9" ht="26.25" customHeight="1">
      <c r="B18" s="25"/>
      <c r="C18" s="5"/>
      <c r="D18" s="5"/>
      <c r="E18" s="5"/>
      <c r="F18" s="5"/>
      <c r="G18" s="5"/>
      <c r="H18" s="5"/>
      <c r="I18" s="5"/>
    </row>
    <row r="19" spans="2:9" ht="26.25" customHeight="1">
      <c r="B19" s="25"/>
      <c r="C19" s="5"/>
      <c r="D19" s="5"/>
      <c r="E19" s="5"/>
      <c r="F19" s="5"/>
      <c r="G19" s="5"/>
      <c r="H19" s="5"/>
      <c r="I19" s="5"/>
    </row>
    <row r="20" spans="2:9" ht="26.25" customHeight="1">
      <c r="B20" s="64" t="s">
        <v>113</v>
      </c>
      <c r="C20" s="5"/>
      <c r="D20" s="5"/>
      <c r="E20" s="5"/>
      <c r="F20" s="5"/>
      <c r="G20" s="5"/>
      <c r="H20" s="5"/>
      <c r="I20" s="5"/>
    </row>
    <row r="21" spans="2:9" ht="17.25" customHeight="1">
      <c r="B21" s="25"/>
      <c r="C21" s="5"/>
      <c r="D21" s="5"/>
      <c r="E21" s="5"/>
      <c r="F21" s="5"/>
      <c r="G21" s="5"/>
      <c r="H21" s="5"/>
      <c r="I21" s="5"/>
    </row>
    <row r="22" spans="2:9" s="2" customFormat="1" ht="18.75">
      <c r="B22" s="60" t="s">
        <v>90</v>
      </c>
      <c r="C22" s="30" t="s">
        <v>40</v>
      </c>
      <c r="D22" s="73">
        <v>2.8</v>
      </c>
      <c r="E22" s="58" t="s">
        <v>4</v>
      </c>
      <c r="F22" s="60" t="s">
        <v>91</v>
      </c>
      <c r="G22" s="30" t="s">
        <v>42</v>
      </c>
      <c r="H22" s="61">
        <f>0.64*(((9.81*D22*(D24-D23)/(D24+273))^0.5))</f>
        <v>1.0639311916133509</v>
      </c>
      <c r="I22" s="2" t="s">
        <v>9</v>
      </c>
    </row>
    <row r="23" spans="2:9" s="2" customFormat="1" ht="19.5">
      <c r="C23" s="30" t="s">
        <v>39</v>
      </c>
      <c r="D23" s="74">
        <v>22</v>
      </c>
      <c r="E23" s="58" t="s">
        <v>16</v>
      </c>
      <c r="G23" s="30" t="s">
        <v>43</v>
      </c>
      <c r="H23" s="27">
        <f>H22*D25</f>
        <v>3.1917935748400525</v>
      </c>
      <c r="I23" s="2" t="s">
        <v>18</v>
      </c>
    </row>
    <row r="24" spans="2:9" s="2" customFormat="1" ht="17.25" customHeight="1">
      <c r="C24" s="30" t="s">
        <v>41</v>
      </c>
      <c r="D24" s="77">
        <v>55</v>
      </c>
      <c r="E24" s="58" t="s">
        <v>16</v>
      </c>
    </row>
    <row r="25" spans="2:9" s="2" customFormat="1" ht="18">
      <c r="C25" s="30" t="s">
        <v>47</v>
      </c>
      <c r="D25" s="73">
        <v>3</v>
      </c>
      <c r="E25" s="58" t="s">
        <v>44</v>
      </c>
      <c r="F25" s="30"/>
      <c r="G25" s="28"/>
    </row>
    <row r="26" spans="2:9" s="2" customFormat="1">
      <c r="C26" s="2" t="str">
        <f>IF(H22&gt;1.02,"DİKKAT: Ortalama hava hızı 1,02 m/s olan hava hızı limitini geçmiştir.","Not: Ortalama hava hızı 1,02 m/s olan hava hızı limitinin altındadır.")</f>
        <v>DİKKAT: Ortalama hava hızı 1,02 m/s olan hava hızı limitini geçmiştir.</v>
      </c>
    </row>
    <row r="27" spans="2:9" s="2" customFormat="1">
      <c r="C27" s="81" t="str">
        <f>IF(H22&gt;1.02,"See note 3 above."," ")</f>
        <v>See note 3 above.</v>
      </c>
    </row>
    <row r="28" spans="2:9" s="2" customFormat="1"/>
    <row r="29" spans="2:9" s="2" customFormat="1"/>
    <row r="30" spans="2:9" s="2" customFormat="1"/>
    <row r="31" spans="2:9" s="2" customFormat="1"/>
    <row r="32" spans="2:9" s="2" customFormat="1"/>
    <row r="34" spans="2:2">
      <c r="B34" s="2"/>
    </row>
    <row r="36" spans="2:2">
      <c r="B36" s="2"/>
    </row>
  </sheetData>
  <sheetProtection password="CA1A" sheet="1" objects="1" scenarios="1"/>
  <conditionalFormatting sqref="C26">
    <cfRule type="containsText" dxfId="2" priority="1" operator="containsText" text="CAUTION">
      <formula>NOT(ISERROR(SEARCH("CAUTION",C26)))</formula>
    </cfRule>
  </conditionalFormatting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60" r:id="rId4" name="Button 4">
              <controlPr defaultSize="0" print="0" autoFill="0" autoPict="0" macro="[0]!Print_Page">
                <anchor>
                  <from>
                    <xdr:col>7</xdr:col>
                    <xdr:colOff>304800</xdr:colOff>
                    <xdr:row>26</xdr:row>
                    <xdr:rowOff>19050</xdr:rowOff>
                  </from>
                  <to>
                    <xdr:col>8</xdr:col>
                    <xdr:colOff>190500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1" r:id="rId5" name="Button 5">
              <controlPr defaultSize="0" print="0" autoFill="0" autoPict="0" macro="[0]!Print_Page">
                <anchor>
                  <from>
                    <xdr:col>7</xdr:col>
                    <xdr:colOff>381000</xdr:colOff>
                    <xdr:row>1</xdr:row>
                    <xdr:rowOff>95250</xdr:rowOff>
                  </from>
                  <to>
                    <xdr:col>8</xdr:col>
                    <xdr:colOff>266700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2" r:id="rId6" name="Button 6">
              <controlPr defaultSize="0" print="0" autoFill="0" autoPict="0" macro="[0]!return_to_menu">
                <anchor>
                  <from>
                    <xdr:col>9</xdr:col>
                    <xdr:colOff>76200</xdr:colOff>
                    <xdr:row>1</xdr:row>
                    <xdr:rowOff>95250</xdr:rowOff>
                  </from>
                  <to>
                    <xdr:col>11</xdr:col>
                    <xdr:colOff>266700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3" r:id="rId7" name="Button 7">
              <controlPr defaultSize="0" print="0" autoFill="0" autoPict="0" macro="[0]!return_to_menu">
                <anchor>
                  <from>
                    <xdr:col>8</xdr:col>
                    <xdr:colOff>552450</xdr:colOff>
                    <xdr:row>26</xdr:row>
                    <xdr:rowOff>47625</xdr:rowOff>
                  </from>
                  <to>
                    <xdr:col>11</xdr:col>
                    <xdr:colOff>133350</xdr:colOff>
                    <xdr:row>27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B1:I28"/>
  <sheetViews>
    <sheetView showGridLines="0" showRowColHeaders="0" zoomScaleNormal="100" workbookViewId="0">
      <selection activeCell="D23" sqref="D23"/>
    </sheetView>
  </sheetViews>
  <sheetFormatPr defaultRowHeight="15"/>
  <cols>
    <col min="1" max="1" width="1.7109375" customWidth="1"/>
    <col min="2" max="2" width="10.42578125" customWidth="1"/>
    <col min="3" max="3" width="6.85546875" customWidth="1"/>
    <col min="4" max="4" width="8.5703125" customWidth="1"/>
    <col min="6" max="6" width="11.28515625" customWidth="1"/>
    <col min="7" max="7" width="6.140625" customWidth="1"/>
    <col min="9" max="9" width="13.140625" customWidth="1"/>
    <col min="10" max="10" width="12.5703125" customWidth="1"/>
    <col min="11" max="11" width="8.28515625" customWidth="1"/>
  </cols>
  <sheetData>
    <row r="1" spans="2:7" s="57" customFormat="1">
      <c r="B1" s="68"/>
    </row>
    <row r="2" spans="2:7" ht="25.5" customHeight="1">
      <c r="B2" s="5"/>
      <c r="C2" s="5"/>
      <c r="D2" s="5"/>
      <c r="E2" s="5"/>
      <c r="F2" s="5"/>
      <c r="G2" s="5"/>
    </row>
    <row r="3" spans="2:7" ht="16.5">
      <c r="B3" s="105" t="s">
        <v>95</v>
      </c>
      <c r="C3" s="105">
        <f>'Ana Sayfa'!D7</f>
        <v>0</v>
      </c>
      <c r="E3" s="5"/>
      <c r="F3" s="5"/>
      <c r="G3" s="5"/>
    </row>
    <row r="4" spans="2:7" ht="16.5">
      <c r="B4" s="106" t="s">
        <v>103</v>
      </c>
      <c r="C4" s="67"/>
      <c r="D4" s="5"/>
      <c r="E4" s="5"/>
      <c r="F4" s="5"/>
      <c r="G4" s="5"/>
    </row>
    <row r="5" spans="2:7" ht="15.75">
      <c r="B5" s="25"/>
      <c r="C5" s="5"/>
      <c r="D5" s="5"/>
      <c r="E5" s="5"/>
      <c r="F5" s="5"/>
      <c r="G5" s="5"/>
    </row>
    <row r="6" spans="2:7" ht="15.75">
      <c r="B6" s="25"/>
      <c r="C6" s="5"/>
      <c r="D6" s="5"/>
      <c r="E6" s="5"/>
      <c r="F6" s="5"/>
      <c r="G6" s="5"/>
    </row>
    <row r="7" spans="2:7" ht="15.75">
      <c r="B7" s="25"/>
      <c r="C7" s="5"/>
      <c r="D7" s="5"/>
      <c r="E7" s="5"/>
      <c r="F7" s="5"/>
      <c r="G7" s="5"/>
    </row>
    <row r="8" spans="2:7" ht="15.75">
      <c r="B8" s="25"/>
      <c r="C8" s="5"/>
      <c r="D8" s="5"/>
      <c r="E8" s="5"/>
      <c r="F8" s="5"/>
      <c r="G8" s="5"/>
    </row>
    <row r="9" spans="2:7" ht="15.75">
      <c r="B9" s="25"/>
      <c r="C9" s="5"/>
      <c r="D9" s="5"/>
      <c r="E9" s="5"/>
      <c r="F9" s="5"/>
      <c r="G9" s="5"/>
    </row>
    <row r="10" spans="2:7" ht="15.75">
      <c r="B10" s="25"/>
      <c r="C10" s="5"/>
      <c r="D10" s="5"/>
      <c r="E10" s="5"/>
      <c r="F10" s="5"/>
      <c r="G10" s="5"/>
    </row>
    <row r="11" spans="2:7" ht="15.75">
      <c r="B11" s="25"/>
      <c r="C11" s="5"/>
      <c r="D11" s="5"/>
      <c r="E11" s="5"/>
      <c r="F11" s="5"/>
      <c r="G11" s="5"/>
    </row>
    <row r="12" spans="2:7" ht="15.75">
      <c r="B12" s="25"/>
      <c r="C12" s="5"/>
      <c r="D12" s="5"/>
      <c r="E12" s="5"/>
      <c r="F12" s="5"/>
      <c r="G12" s="5"/>
    </row>
    <row r="13" spans="2:7" ht="15.75">
      <c r="B13" s="25"/>
      <c r="C13" s="5"/>
      <c r="D13" s="5"/>
      <c r="E13" s="5"/>
      <c r="F13" s="5"/>
      <c r="G13" s="5"/>
    </row>
    <row r="14" spans="2:7" ht="15.75">
      <c r="B14" s="25"/>
      <c r="C14" s="5"/>
      <c r="D14" s="5"/>
      <c r="E14" s="5"/>
      <c r="F14" s="5"/>
      <c r="G14" s="5"/>
    </row>
    <row r="15" spans="2:7" ht="9.75" customHeight="1">
      <c r="B15" s="25"/>
      <c r="C15" s="5"/>
      <c r="D15" s="5"/>
      <c r="E15" s="5"/>
      <c r="F15" s="5"/>
      <c r="G15" s="5"/>
    </row>
    <row r="16" spans="2:7" ht="15.75">
      <c r="B16" s="25"/>
      <c r="C16" s="5"/>
      <c r="D16" s="5"/>
      <c r="E16" s="5"/>
      <c r="F16" s="5"/>
      <c r="G16" s="5"/>
    </row>
    <row r="17" spans="2:9" ht="41.25" customHeight="1">
      <c r="B17" s="25"/>
      <c r="C17" s="5"/>
      <c r="D17" s="5"/>
      <c r="E17" s="5"/>
      <c r="F17" s="5"/>
      <c r="G17" s="5"/>
    </row>
    <row r="18" spans="2:9" ht="41.25" customHeight="1">
      <c r="B18" s="25"/>
      <c r="C18" s="5"/>
      <c r="D18" s="5"/>
      <c r="E18" s="5"/>
      <c r="F18" s="5"/>
      <c r="G18" s="5"/>
    </row>
    <row r="19" spans="2:9" ht="41.25" customHeight="1">
      <c r="B19" s="25"/>
      <c r="C19" s="5"/>
      <c r="D19" s="5"/>
      <c r="E19" s="5"/>
      <c r="F19" s="5"/>
      <c r="G19" s="5"/>
    </row>
    <row r="20" spans="2:9" ht="41.25" customHeight="1">
      <c r="B20" s="25"/>
      <c r="C20" s="5"/>
      <c r="D20" s="5"/>
      <c r="E20" s="5"/>
      <c r="F20" s="5"/>
      <c r="G20" s="5"/>
    </row>
    <row r="21" spans="2:9" ht="16.5">
      <c r="B21" s="64" t="s">
        <v>113</v>
      </c>
      <c r="C21" s="5"/>
      <c r="D21" s="5"/>
      <c r="E21" s="5"/>
      <c r="F21" s="5"/>
      <c r="G21" s="5"/>
    </row>
    <row r="22" spans="2:9" ht="15.75">
      <c r="B22" s="25"/>
      <c r="C22" s="5"/>
      <c r="D22" s="5"/>
      <c r="E22" s="5"/>
      <c r="F22" s="5"/>
      <c r="G22" s="5"/>
    </row>
    <row r="23" spans="2:9" s="2" customFormat="1" ht="18.75">
      <c r="B23" s="60" t="s">
        <v>90</v>
      </c>
      <c r="C23" s="30" t="s">
        <v>40</v>
      </c>
      <c r="D23" s="73">
        <v>2.5</v>
      </c>
      <c r="E23" s="58" t="s">
        <v>4</v>
      </c>
      <c r="F23" s="60" t="s">
        <v>91</v>
      </c>
      <c r="G23" s="30" t="s">
        <v>42</v>
      </c>
      <c r="H23" s="61">
        <f>0.64*(((9.81*D23*(D25-D24)/(D25+273))^0.5))</f>
        <v>0.81705367563016296</v>
      </c>
      <c r="I23" s="58" t="s">
        <v>9</v>
      </c>
    </row>
    <row r="24" spans="2:9" ht="19.5">
      <c r="C24" s="30" t="s">
        <v>39</v>
      </c>
      <c r="D24" s="74">
        <v>22</v>
      </c>
      <c r="E24" s="58" t="s">
        <v>16</v>
      </c>
      <c r="G24" s="30" t="s">
        <v>43</v>
      </c>
      <c r="H24" s="61">
        <f>H23*D26</f>
        <v>4.0852683781508148</v>
      </c>
      <c r="I24" s="58" t="s">
        <v>18</v>
      </c>
    </row>
    <row r="25" spans="2:9" ht="19.5">
      <c r="C25" s="30" t="s">
        <v>41</v>
      </c>
      <c r="D25" s="77">
        <v>43</v>
      </c>
      <c r="E25" s="58" t="s">
        <v>16</v>
      </c>
    </row>
    <row r="26" spans="2:9" ht="18">
      <c r="C26" s="30" t="s">
        <v>47</v>
      </c>
      <c r="D26" s="73">
        <v>5</v>
      </c>
      <c r="E26" s="58" t="s">
        <v>44</v>
      </c>
      <c r="F26" s="30"/>
      <c r="G26" s="62"/>
      <c r="H26" s="58"/>
    </row>
    <row r="27" spans="2:9">
      <c r="C27" s="58" t="str">
        <f>IF(H23&gt;1.02,"DİKKAT: Ortalama hava hızı 1,02 m/s olan hava hızı limitini geçmiştir.","Not: Ortalama hava hızı 1,02 m/s olan hava hızı limitinin altındadır.")</f>
        <v>Not: Ortalama hava hızı 1,02 m/s olan hava hızı limitinin altındadır.</v>
      </c>
      <c r="F27" s="58"/>
      <c r="G27" s="58"/>
      <c r="H27" s="58"/>
    </row>
    <row r="28" spans="2:9">
      <c r="C28" s="81" t="str">
        <f>IF(H23&gt;1.02,"See note 3 above."," ")</f>
        <v xml:space="preserve"> </v>
      </c>
      <c r="D28" s="58"/>
      <c r="E28" s="58"/>
      <c r="F28" s="58"/>
      <c r="G28" s="58"/>
      <c r="H28" s="58"/>
    </row>
  </sheetData>
  <sheetProtection password="CA1A" sheet="1" objects="1" scenarios="1"/>
  <conditionalFormatting sqref="C27">
    <cfRule type="containsText" dxfId="1" priority="1" operator="containsText" text="CAUTION">
      <formula>NOT(ISERROR(SEARCH("CAUTION",C27)))</formula>
    </cfRule>
  </conditionalFormatting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5" r:id="rId4" name="Button 5">
              <controlPr defaultSize="0" print="0" autoFill="0" autoPict="0" macro="[0]!Print_Page">
                <anchor>
                  <from>
                    <xdr:col>7</xdr:col>
                    <xdr:colOff>533400</xdr:colOff>
                    <xdr:row>27</xdr:row>
                    <xdr:rowOff>19050</xdr:rowOff>
                  </from>
                  <to>
                    <xdr:col>8</xdr:col>
                    <xdr:colOff>390525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6" r:id="rId5" name="Button 6">
              <controlPr defaultSize="0" print="0" autoFill="0" autoPict="0" macro="[0]!Print_Page">
                <anchor>
                  <from>
                    <xdr:col>8</xdr:col>
                    <xdr:colOff>247650</xdr:colOff>
                    <xdr:row>1</xdr:row>
                    <xdr:rowOff>104775</xdr:rowOff>
                  </from>
                  <to>
                    <xdr:col>8</xdr:col>
                    <xdr:colOff>714375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7" r:id="rId6" name="Button 7">
              <controlPr defaultSize="0" print="0" autoFill="0" autoPict="0" macro="[0]!return_to_menu">
                <anchor>
                  <from>
                    <xdr:col>9</xdr:col>
                    <xdr:colOff>123825</xdr:colOff>
                    <xdr:row>1</xdr:row>
                    <xdr:rowOff>114300</xdr:rowOff>
                  </from>
                  <to>
                    <xdr:col>11</xdr:col>
                    <xdr:colOff>171450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8" r:id="rId7" name="Button 8">
              <controlPr defaultSize="0" print="0" autoFill="0" autoPict="0" macro="[0]!return_to_menu">
                <anchor>
                  <from>
                    <xdr:col>8</xdr:col>
                    <xdr:colOff>752475</xdr:colOff>
                    <xdr:row>26</xdr:row>
                    <xdr:rowOff>180975</xdr:rowOff>
                  </from>
                  <to>
                    <xdr:col>10</xdr:col>
                    <xdr:colOff>476250</xdr:colOff>
                    <xdr:row>28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J25"/>
  <sheetViews>
    <sheetView showGridLines="0" showRowColHeaders="0" zoomScaleNormal="100" workbookViewId="0">
      <selection activeCell="D16" sqref="D16"/>
    </sheetView>
  </sheetViews>
  <sheetFormatPr defaultRowHeight="15"/>
  <cols>
    <col min="1" max="1" width="1.5703125" customWidth="1"/>
    <col min="2" max="2" width="10" customWidth="1"/>
    <col min="3" max="3" width="6.28515625" customWidth="1"/>
    <col min="7" max="7" width="7.85546875" customWidth="1"/>
    <col min="8" max="8" width="6.7109375" customWidth="1"/>
    <col min="12" max="12" width="10.28515625" customWidth="1"/>
  </cols>
  <sheetData>
    <row r="1" spans="1:10" s="57" customFormat="1">
      <c r="B1" s="68"/>
    </row>
    <row r="2" spans="1:10" ht="27" customHeight="1">
      <c r="B2" s="98"/>
      <c r="C2" s="98"/>
      <c r="D2" s="98"/>
      <c r="E2" s="98"/>
      <c r="F2" s="5"/>
      <c r="G2" s="5"/>
    </row>
    <row r="3" spans="1:10" ht="16.5">
      <c r="B3" s="105" t="s">
        <v>95</v>
      </c>
      <c r="C3" s="105">
        <f>'Ana Sayfa'!D7</f>
        <v>0</v>
      </c>
      <c r="D3" s="97"/>
      <c r="E3" s="98"/>
      <c r="F3" s="5"/>
      <c r="G3" s="5"/>
    </row>
    <row r="4" spans="1:10" ht="16.5">
      <c r="B4" s="106" t="s">
        <v>104</v>
      </c>
      <c r="C4" s="98"/>
      <c r="D4" s="98"/>
      <c r="E4" s="98"/>
      <c r="F4" s="5"/>
      <c r="G4" s="5"/>
    </row>
    <row r="5" spans="1:10" ht="13.5" customHeight="1">
      <c r="B5" s="25"/>
      <c r="C5" s="5"/>
      <c r="D5" s="5"/>
      <c r="E5" s="5"/>
      <c r="F5" s="5"/>
      <c r="G5" s="5"/>
    </row>
    <row r="6" spans="1:10" ht="38.25" customHeight="1">
      <c r="B6" s="25"/>
      <c r="C6" s="5"/>
      <c r="D6" s="5"/>
      <c r="E6" s="5"/>
      <c r="F6" s="5"/>
      <c r="G6" s="5"/>
    </row>
    <row r="7" spans="1:10" ht="38.25" customHeight="1">
      <c r="B7" s="25"/>
      <c r="C7" s="5"/>
      <c r="D7" s="5"/>
      <c r="E7" s="5"/>
      <c r="F7" s="5"/>
      <c r="G7" s="5"/>
    </row>
    <row r="8" spans="1:10" ht="38.25" customHeight="1">
      <c r="B8" s="25"/>
      <c r="C8" s="5"/>
      <c r="D8" s="5"/>
      <c r="E8" s="5"/>
      <c r="F8" s="5"/>
      <c r="G8" s="5"/>
    </row>
    <row r="9" spans="1:10" ht="38.25" customHeight="1">
      <c r="B9" s="25"/>
      <c r="C9" s="5"/>
      <c r="D9" s="5"/>
      <c r="E9" s="5"/>
      <c r="F9" s="5"/>
      <c r="G9" s="5"/>
    </row>
    <row r="10" spans="1:10" ht="24.75" customHeight="1">
      <c r="B10" s="25"/>
      <c r="C10" s="5"/>
      <c r="D10" s="5"/>
      <c r="E10" s="5"/>
      <c r="F10" s="5"/>
      <c r="G10" s="5"/>
    </row>
    <row r="11" spans="1:10" ht="38.25" customHeight="1">
      <c r="B11" s="25"/>
      <c r="C11" s="5"/>
      <c r="D11" s="5"/>
      <c r="E11" s="5"/>
      <c r="F11" s="5"/>
      <c r="G11" s="5"/>
    </row>
    <row r="12" spans="1:10" ht="35.25" customHeight="1">
      <c r="B12" s="25"/>
      <c r="C12" s="5"/>
      <c r="D12" s="5"/>
      <c r="E12" s="5"/>
      <c r="F12" s="5"/>
      <c r="G12" s="5"/>
    </row>
    <row r="13" spans="1:10" ht="35.25" customHeight="1">
      <c r="B13" s="25"/>
      <c r="C13" s="5"/>
      <c r="D13" s="5"/>
      <c r="E13" s="5"/>
      <c r="F13" s="5"/>
      <c r="G13" s="5"/>
    </row>
    <row r="14" spans="1:10" ht="15.75" customHeight="1">
      <c r="B14" s="25"/>
      <c r="C14" s="5"/>
      <c r="D14" s="5"/>
      <c r="E14" s="5"/>
      <c r="F14" s="5"/>
      <c r="G14" s="5"/>
    </row>
    <row r="15" spans="1:10" ht="15.75">
      <c r="B15" s="25"/>
      <c r="C15" s="5"/>
      <c r="D15" s="5"/>
      <c r="E15" s="5"/>
      <c r="F15" s="5"/>
      <c r="G15" s="5"/>
    </row>
    <row r="16" spans="1:10" ht="18.75">
      <c r="A16" s="2"/>
      <c r="B16" s="20" t="s">
        <v>90</v>
      </c>
      <c r="C16" s="30" t="s">
        <v>45</v>
      </c>
      <c r="D16" s="75">
        <v>4000</v>
      </c>
      <c r="E16" s="2" t="s">
        <v>3</v>
      </c>
      <c r="F16" s="13"/>
      <c r="G16" s="20" t="s">
        <v>91</v>
      </c>
      <c r="H16" s="30" t="s">
        <v>42</v>
      </c>
      <c r="I16" s="31">
        <f>ROUND(0.057*(D16/D18)^(1/3),3)</f>
        <v>0.435</v>
      </c>
      <c r="J16" s="2" t="s">
        <v>9</v>
      </c>
    </row>
    <row r="17" spans="3:10" s="2" customFormat="1" ht="18">
      <c r="C17" s="30" t="s">
        <v>47</v>
      </c>
      <c r="D17" s="74">
        <v>60</v>
      </c>
      <c r="E17" s="2" t="s">
        <v>44</v>
      </c>
      <c r="H17" s="30" t="s">
        <v>43</v>
      </c>
      <c r="I17" s="31">
        <f>D17*I16</f>
        <v>26.1</v>
      </c>
      <c r="J17" s="2" t="s">
        <v>18</v>
      </c>
    </row>
    <row r="18" spans="3:10" s="2" customFormat="1" ht="15.75">
      <c r="C18" s="30" t="s">
        <v>46</v>
      </c>
      <c r="D18" s="73">
        <v>9</v>
      </c>
      <c r="E18" s="2" t="s">
        <v>4</v>
      </c>
    </row>
    <row r="19" spans="3:10" s="2" customFormat="1">
      <c r="C19" s="58"/>
    </row>
    <row r="20" spans="3:10" s="2" customFormat="1">
      <c r="C20" s="58" t="str">
        <f>IF(I16&gt;1.02,"DİKKAT: Ortalama hava hızı 1,02 m/s olan hava hızı limitini geçmiştir.","Not: Ortalama hava hızı 1,02 m/s olan hava hızı limitinin altındadır.")</f>
        <v>Not: Ortalama hava hızı 1,02 m/s olan hava hızı limitinin altındadır.</v>
      </c>
    </row>
    <row r="21" spans="3:10" s="2" customFormat="1">
      <c r="C21" s="81" t="str">
        <f>IF(I16&gt;1.02,"See note 4 above.", " ")</f>
        <v xml:space="preserve"> </v>
      </c>
    </row>
    <row r="22" spans="3:10" s="2" customFormat="1">
      <c r="D22" s="58"/>
    </row>
    <row r="23" spans="3:10" s="2" customFormat="1">
      <c r="D23" s="58"/>
    </row>
    <row r="24" spans="3:10" s="2" customFormat="1"/>
    <row r="25" spans="3:10" s="2" customFormat="1"/>
  </sheetData>
  <sheetProtection password="CA1A" sheet="1" objects="1" scenarios="1"/>
  <conditionalFormatting sqref="C19:C20">
    <cfRule type="containsText" dxfId="0" priority="1" operator="containsText" text="CAUTION">
      <formula>NOT(ISERROR(SEARCH("CAUTION",C19)))</formula>
    </cfRule>
  </conditionalFormatting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8" r:id="rId4" name="Button 4">
              <controlPr defaultSize="0" print="0" autoFill="0" autoPict="0" macro="[0]!Print_Page">
                <anchor>
                  <from>
                    <xdr:col>8</xdr:col>
                    <xdr:colOff>219075</xdr:colOff>
                    <xdr:row>21</xdr:row>
                    <xdr:rowOff>19050</xdr:rowOff>
                  </from>
                  <to>
                    <xdr:col>9</xdr:col>
                    <xdr:colOff>76200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5" name="Button 5">
              <controlPr defaultSize="0" print="0" autoFill="0" autoPict="0" macro="[0]!Print_Page">
                <anchor>
                  <from>
                    <xdr:col>8</xdr:col>
                    <xdr:colOff>457200</xdr:colOff>
                    <xdr:row>1</xdr:row>
                    <xdr:rowOff>114300</xdr:rowOff>
                  </from>
                  <to>
                    <xdr:col>9</xdr:col>
                    <xdr:colOff>314325</xdr:colOff>
                    <xdr:row>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0" r:id="rId6" name="Button 6">
              <controlPr defaultSize="0" print="0" autoFill="0" autoPict="0" macro="[0]!return_to_menu">
                <anchor>
                  <from>
                    <xdr:col>10</xdr:col>
                    <xdr:colOff>390525</xdr:colOff>
                    <xdr:row>1</xdr:row>
                    <xdr:rowOff>123825</xdr:rowOff>
                  </from>
                  <to>
                    <xdr:col>12</xdr:col>
                    <xdr:colOff>533400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7" name="Button 7">
              <controlPr defaultSize="0" print="0" autoFill="0" autoPict="0" macro="[0]!return_to_menu">
                <anchor>
                  <from>
                    <xdr:col>9</xdr:col>
                    <xdr:colOff>571500</xdr:colOff>
                    <xdr:row>21</xdr:row>
                    <xdr:rowOff>38100</xdr:rowOff>
                  </from>
                  <to>
                    <xdr:col>12</xdr:col>
                    <xdr:colOff>104775</xdr:colOff>
                    <xdr:row>22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K24"/>
  <sheetViews>
    <sheetView showGridLines="0" showRowColHeaders="0" zoomScaleNormal="100" workbookViewId="0">
      <selection activeCell="D15" sqref="D15"/>
    </sheetView>
  </sheetViews>
  <sheetFormatPr defaultRowHeight="15"/>
  <cols>
    <col min="1" max="1" width="1.42578125" style="36" customWidth="1"/>
    <col min="2" max="2" width="9.5703125" style="36" customWidth="1"/>
    <col min="3" max="3" width="6.7109375" style="36" customWidth="1"/>
    <col min="4" max="4" width="8.7109375" style="36" customWidth="1"/>
    <col min="5" max="5" width="9.140625" style="36"/>
    <col min="6" max="6" width="16.42578125" style="36" customWidth="1"/>
    <col min="7" max="7" width="8.42578125" style="36" customWidth="1"/>
    <col min="8" max="8" width="7" style="36" customWidth="1"/>
    <col min="9" max="9" width="8.28515625" style="36" customWidth="1"/>
    <col min="10" max="16384" width="9.140625" style="32"/>
  </cols>
  <sheetData>
    <row r="1" spans="1:11">
      <c r="B1" s="68"/>
    </row>
    <row r="2" spans="1:11" s="37" customFormat="1" ht="27" customHeight="1">
      <c r="C2" s="9"/>
      <c r="D2" s="9"/>
      <c r="E2" s="9"/>
      <c r="F2" s="9"/>
      <c r="G2" s="9"/>
      <c r="H2" s="9"/>
      <c r="I2" s="9"/>
      <c r="J2" s="38"/>
      <c r="K2" s="46"/>
    </row>
    <row r="3" spans="1:11" s="47" customFormat="1" ht="18.75">
      <c r="B3" s="94" t="s">
        <v>7</v>
      </c>
      <c r="C3" s="94">
        <f>'Ana Sayfa'!D7</f>
        <v>0</v>
      </c>
      <c r="D3" s="95"/>
      <c r="E3" s="94"/>
      <c r="F3" s="94"/>
      <c r="G3" s="94"/>
      <c r="H3" s="94"/>
      <c r="I3" s="9"/>
      <c r="J3" s="39"/>
      <c r="K3" s="48"/>
    </row>
    <row r="4" spans="1:11" ht="17.25">
      <c r="B4" s="94" t="s">
        <v>94</v>
      </c>
      <c r="C4" s="94"/>
      <c r="D4" s="94"/>
      <c r="E4" s="94"/>
      <c r="F4" s="94"/>
      <c r="G4" s="94"/>
      <c r="H4" s="94"/>
      <c r="I4" s="9"/>
      <c r="J4" s="39"/>
      <c r="K4" s="33"/>
    </row>
    <row r="5" spans="1:11" ht="17.25">
      <c r="B5" s="49"/>
      <c r="C5" s="9"/>
      <c r="D5" s="9"/>
      <c r="E5" s="9"/>
      <c r="F5" s="9"/>
      <c r="G5" s="9"/>
      <c r="H5" s="9"/>
      <c r="I5" s="9"/>
      <c r="J5" s="39"/>
      <c r="K5" s="33"/>
    </row>
    <row r="6" spans="1:11" ht="48" customHeight="1">
      <c r="B6" s="49"/>
      <c r="C6" s="9"/>
      <c r="D6" s="9"/>
      <c r="E6" s="9"/>
      <c r="F6" s="9"/>
      <c r="G6" s="9"/>
      <c r="H6" s="9"/>
      <c r="I6" s="9"/>
      <c r="J6" s="39"/>
      <c r="K6" s="33"/>
    </row>
    <row r="7" spans="1:11" ht="48" customHeight="1">
      <c r="B7" s="49"/>
      <c r="C7" s="9"/>
      <c r="D7" s="9"/>
      <c r="E7" s="9"/>
      <c r="F7" s="9"/>
      <c r="G7" s="9"/>
      <c r="H7" s="9"/>
      <c r="I7" s="9"/>
      <c r="J7" s="39"/>
      <c r="K7" s="33"/>
    </row>
    <row r="8" spans="1:11" ht="48" customHeight="1">
      <c r="B8" s="49"/>
      <c r="C8" s="9"/>
      <c r="D8" s="9"/>
      <c r="E8" s="9"/>
      <c r="F8" s="9"/>
      <c r="G8" s="9"/>
      <c r="H8" s="9"/>
      <c r="I8" s="9"/>
      <c r="J8" s="39"/>
      <c r="K8" s="33"/>
    </row>
    <row r="9" spans="1:11" ht="48" customHeight="1"/>
    <row r="10" spans="1:11" ht="48" customHeight="1"/>
    <row r="11" spans="1:11" ht="48" customHeight="1"/>
    <row r="12" spans="1:11" ht="48" customHeight="1">
      <c r="A12" s="8"/>
      <c r="B12" s="8"/>
      <c r="C12" s="8"/>
      <c r="D12" s="8"/>
      <c r="E12" s="8"/>
      <c r="F12" s="8"/>
      <c r="G12" s="8"/>
      <c r="H12" s="8"/>
      <c r="I12" s="8"/>
      <c r="J12" s="19"/>
      <c r="K12" s="33"/>
    </row>
    <row r="13" spans="1:11" ht="50.25" customHeight="1">
      <c r="A13" s="8"/>
      <c r="B13" s="8"/>
      <c r="C13" s="8"/>
      <c r="D13" s="8"/>
      <c r="E13" s="8"/>
      <c r="F13" s="8"/>
      <c r="G13" s="8"/>
      <c r="H13" s="8"/>
      <c r="I13" s="8"/>
      <c r="J13" s="19"/>
      <c r="K13" s="33"/>
    </row>
    <row r="14" spans="1:11" s="34" customFormat="1">
      <c r="C14" s="19"/>
      <c r="D14" s="19"/>
      <c r="E14" s="19"/>
      <c r="F14" s="19"/>
      <c r="H14" s="19"/>
      <c r="I14" s="19"/>
      <c r="J14" s="19"/>
      <c r="K14" s="19"/>
    </row>
    <row r="15" spans="1:11" s="34" customFormat="1" ht="16.5">
      <c r="A15" s="19"/>
      <c r="B15" s="35" t="s">
        <v>90</v>
      </c>
      <c r="C15" s="40" t="s">
        <v>48</v>
      </c>
      <c r="D15" s="69">
        <v>6000</v>
      </c>
      <c r="E15" s="19" t="s">
        <v>3</v>
      </c>
      <c r="F15" s="19"/>
      <c r="G15" s="35" t="s">
        <v>91</v>
      </c>
      <c r="H15" s="40" t="s">
        <v>52</v>
      </c>
      <c r="I15" s="43">
        <f>D20*D15</f>
        <v>4200</v>
      </c>
      <c r="J15" s="19" t="s">
        <v>3</v>
      </c>
      <c r="K15" s="19"/>
    </row>
    <row r="16" spans="1:11" s="34" customFormat="1" ht="16.5">
      <c r="A16" s="19"/>
      <c r="C16" s="41" t="s">
        <v>49</v>
      </c>
      <c r="D16" s="70">
        <v>12</v>
      </c>
      <c r="E16" s="19" t="s">
        <v>4</v>
      </c>
      <c r="F16" s="19"/>
      <c r="H16" s="41" t="s">
        <v>53</v>
      </c>
      <c r="I16" s="44">
        <f>0.166*(I15^0.4)</f>
        <v>4.6709778107615678</v>
      </c>
      <c r="J16" s="19" t="s">
        <v>4</v>
      </c>
      <c r="K16" s="19"/>
    </row>
    <row r="17" spans="1:11" s="34" customFormat="1" ht="18.75">
      <c r="A17" s="19"/>
      <c r="C17" s="41" t="s">
        <v>50</v>
      </c>
      <c r="D17" s="71">
        <v>30</v>
      </c>
      <c r="E17" s="19" t="s">
        <v>16</v>
      </c>
      <c r="F17" s="19"/>
      <c r="H17" s="41" t="s">
        <v>54</v>
      </c>
      <c r="I17" s="44">
        <f>IF(D16&gt;I16, 'A-Fire-SI'!C11,'A-Fire-SI'!C12)</f>
        <v>79.611582236631463</v>
      </c>
      <c r="J17" s="19" t="s">
        <v>6</v>
      </c>
      <c r="K17" s="19"/>
    </row>
    <row r="18" spans="1:11" s="34" customFormat="1" ht="18.75">
      <c r="A18" s="19"/>
      <c r="C18" s="41" t="s">
        <v>51</v>
      </c>
      <c r="D18" s="69">
        <v>101300</v>
      </c>
      <c r="E18" s="19" t="s">
        <v>5</v>
      </c>
      <c r="F18" s="19"/>
      <c r="H18" s="41" t="s">
        <v>55</v>
      </c>
      <c r="I18" s="45">
        <f>D17+D19*I15/I17</f>
        <v>82.756142787317515</v>
      </c>
      <c r="J18" s="19" t="s">
        <v>16</v>
      </c>
      <c r="K18" s="19"/>
    </row>
    <row r="19" spans="1:11" s="34" customFormat="1" ht="18.75">
      <c r="A19" s="19"/>
      <c r="C19" s="66" t="s">
        <v>83</v>
      </c>
      <c r="D19" s="71">
        <v>1</v>
      </c>
      <c r="E19" s="34" t="s">
        <v>105</v>
      </c>
      <c r="F19" s="19"/>
      <c r="H19" s="41"/>
      <c r="I19" s="51">
        <f>D18/(287*(I18+273))</f>
        <v>0.99214498366337267</v>
      </c>
      <c r="J19" s="19" t="s">
        <v>17</v>
      </c>
      <c r="K19" s="19"/>
    </row>
    <row r="20" spans="1:11" s="34" customFormat="1" ht="18">
      <c r="A20" s="19"/>
      <c r="C20" s="41"/>
      <c r="D20" s="70">
        <v>0.7</v>
      </c>
      <c r="F20" s="19"/>
      <c r="H20" s="41" t="s">
        <v>56</v>
      </c>
      <c r="I20" s="45">
        <f>I17/I19</f>
        <v>80.241883542741448</v>
      </c>
      <c r="J20" s="19" t="s">
        <v>18</v>
      </c>
      <c r="K20" s="19"/>
    </row>
    <row r="21" spans="1:11" s="34" customFormat="1">
      <c r="A21" s="19"/>
      <c r="B21" s="19"/>
      <c r="C21" s="78" t="str">
        <f>IF(D19=1," ","CAUTION: See note 2 above. ")</f>
        <v xml:space="preserve"> </v>
      </c>
      <c r="D21" s="19"/>
      <c r="E21" s="19"/>
      <c r="F21" s="19"/>
      <c r="G21" s="19"/>
      <c r="H21" s="19"/>
      <c r="I21" s="19"/>
      <c r="J21" s="19"/>
      <c r="K21" s="19"/>
    </row>
    <row r="22" spans="1:11" s="34" customFormat="1">
      <c r="A22" s="19"/>
      <c r="C22" s="78" t="str">
        <f>IF(D20=0.7," ","CAUTION: See note 3 above. ")</f>
        <v xml:space="preserve"> </v>
      </c>
      <c r="D22" s="19"/>
      <c r="E22" s="19"/>
      <c r="F22" s="19"/>
      <c r="G22" s="19"/>
      <c r="H22" s="19"/>
      <c r="I22" s="19"/>
      <c r="J22" s="19"/>
      <c r="K22" s="19"/>
    </row>
    <row r="23" spans="1:11" s="34" customForma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</row>
    <row r="24" spans="1:11" s="34" customForma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</row>
  </sheetData>
  <sheetProtection password="CA1A" sheet="1" objects="1" scenarios="1"/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0" r:id="rId4" name="Button 4">
              <controlPr defaultSize="0" print="0" autoFill="0" autoPict="0" macro="[0]!return_to_menu">
                <anchor>
                  <from>
                    <xdr:col>8</xdr:col>
                    <xdr:colOff>495300</xdr:colOff>
                    <xdr:row>1</xdr:row>
                    <xdr:rowOff>123825</xdr:rowOff>
                  </from>
                  <to>
                    <xdr:col>11</xdr:col>
                    <xdr:colOff>161925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5" name="Button 7">
              <controlPr defaultSize="0" print="0" autoFill="0" autoPict="0" macro="[0]!Print_Page">
                <anchor>
                  <from>
                    <xdr:col>6</xdr:col>
                    <xdr:colOff>523875</xdr:colOff>
                    <xdr:row>1</xdr:row>
                    <xdr:rowOff>114300</xdr:rowOff>
                  </from>
                  <to>
                    <xdr:col>7</xdr:col>
                    <xdr:colOff>428625</xdr:colOff>
                    <xdr:row>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6" name="Button 8">
              <controlPr defaultSize="0" print="0" autoFill="0" autoPict="0" macro="[0]!return_to_menu">
                <anchor>
                  <from>
                    <xdr:col>8</xdr:col>
                    <xdr:colOff>419100</xdr:colOff>
                    <xdr:row>20</xdr:row>
                    <xdr:rowOff>133350</xdr:rowOff>
                  </from>
                  <to>
                    <xdr:col>11</xdr:col>
                    <xdr:colOff>85725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7" name="Button 10">
              <controlPr defaultSize="0" print="0" autoFill="0" autoPict="0" macro="[0]!Print_Page">
                <anchor>
                  <from>
                    <xdr:col>7</xdr:col>
                    <xdr:colOff>38100</xdr:colOff>
                    <xdr:row>20</xdr:row>
                    <xdr:rowOff>123825</xdr:rowOff>
                  </from>
                  <to>
                    <xdr:col>8</xdr:col>
                    <xdr:colOff>38100</xdr:colOff>
                    <xdr:row>21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D12"/>
  <sheetViews>
    <sheetView zoomScaleNormal="100" workbookViewId="0">
      <selection activeCell="E19" sqref="E19"/>
    </sheetView>
  </sheetViews>
  <sheetFormatPr defaultRowHeight="15"/>
  <sheetData>
    <row r="1" spans="1:4">
      <c r="A1" s="40" t="s">
        <v>48</v>
      </c>
      <c r="B1" s="42">
        <f>'Atrium-Fire-SI'!D15</f>
        <v>6000</v>
      </c>
      <c r="C1" s="19" t="s">
        <v>3</v>
      </c>
    </row>
    <row r="2" spans="1:4">
      <c r="A2" s="41" t="s">
        <v>49</v>
      </c>
      <c r="B2" s="65">
        <f>'Atrium-Fire-SI'!D16</f>
        <v>12</v>
      </c>
      <c r="C2" s="19" t="s">
        <v>4</v>
      </c>
    </row>
    <row r="3" spans="1:4" ht="18.75">
      <c r="A3" s="41" t="s">
        <v>50</v>
      </c>
      <c r="B3" s="65">
        <f>'Atrium-Fire-SI'!D17</f>
        <v>30</v>
      </c>
      <c r="C3" s="19" t="s">
        <v>16</v>
      </c>
    </row>
    <row r="4" spans="1:4" ht="16.5">
      <c r="A4" s="41" t="s">
        <v>51</v>
      </c>
      <c r="B4" s="42">
        <f>'Atrium-Fire-SI'!D18</f>
        <v>101300</v>
      </c>
      <c r="C4" s="19" t="s">
        <v>5</v>
      </c>
    </row>
    <row r="5" spans="1:4">
      <c r="A5" s="41"/>
      <c r="B5" s="65">
        <f>'Atrium-Fire-SI'!D20</f>
        <v>0.7</v>
      </c>
      <c r="C5" s="19" t="s">
        <v>19</v>
      </c>
    </row>
    <row r="7" spans="1:4">
      <c r="A7" s="40"/>
    </row>
    <row r="8" spans="1:4" ht="16.5">
      <c r="A8" s="40" t="s">
        <v>52</v>
      </c>
      <c r="B8" s="43">
        <f>'Atrium-Fire-SI'!I15</f>
        <v>4200</v>
      </c>
      <c r="C8" s="19" t="s">
        <v>3</v>
      </c>
    </row>
    <row r="9" spans="1:4" ht="16.5">
      <c r="A9" s="41" t="s">
        <v>53</v>
      </c>
      <c r="B9" s="44">
        <f>'Atrium-Fire-SI'!I16</f>
        <v>4.6709778107615678</v>
      </c>
      <c r="C9" s="19" t="s">
        <v>4</v>
      </c>
    </row>
    <row r="11" spans="1:4">
      <c r="A11" t="s">
        <v>20</v>
      </c>
      <c r="B11" s="14"/>
      <c r="C11">
        <f>0.071*(B8^(1/3))*(B2^(5/3))+0.0018*B8</f>
        <v>79.611582236631463</v>
      </c>
      <c r="D11" t="s">
        <v>6</v>
      </c>
    </row>
    <row r="12" spans="1:4">
      <c r="A12" t="s">
        <v>21</v>
      </c>
      <c r="B12" s="14"/>
      <c r="C12">
        <f>0.032*(B8^0.6)*B2</f>
        <v>57.316649927812335</v>
      </c>
      <c r="D12" s="57" t="s">
        <v>6</v>
      </c>
    </row>
  </sheetData>
  <sheetProtection password="89D0" sheet="1" objects="1" scenarios="1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103425" r:id="rId3">
          <objectPr defaultSize="0" autoPict="0" r:id="rId4">
            <anchor moveWithCells="1" sizeWithCells="1">
              <from>
                <xdr:col>5</xdr:col>
                <xdr:colOff>228600</xdr:colOff>
                <xdr:row>5</xdr:row>
                <xdr:rowOff>123825</xdr:rowOff>
              </from>
              <to>
                <xdr:col>9</xdr:col>
                <xdr:colOff>219075</xdr:colOff>
                <xdr:row>8</xdr:row>
                <xdr:rowOff>85725</xdr:rowOff>
              </to>
            </anchor>
          </objectPr>
        </oleObject>
      </mc:Choice>
      <mc:Fallback>
        <oleObject progId="Equation.DSMT4" shapeId="103425" r:id="rId3"/>
      </mc:Fallback>
    </mc:AlternateContent>
    <mc:AlternateContent xmlns:mc="http://schemas.openxmlformats.org/markup-compatibility/2006">
      <mc:Choice Requires="x14">
        <oleObject progId="Equation.DSMT4" shapeId="103427" r:id="rId5">
          <objectPr defaultSize="0" autoPict="0" r:id="rId6">
            <anchor moveWithCells="1" sizeWithCells="1">
              <from>
                <xdr:col>5</xdr:col>
                <xdr:colOff>419100</xdr:colOff>
                <xdr:row>9</xdr:row>
                <xdr:rowOff>123825</xdr:rowOff>
              </from>
              <to>
                <xdr:col>8</xdr:col>
                <xdr:colOff>295275</xdr:colOff>
                <xdr:row>12</xdr:row>
                <xdr:rowOff>123825</xdr:rowOff>
              </to>
            </anchor>
          </objectPr>
        </oleObject>
      </mc:Choice>
      <mc:Fallback>
        <oleObject progId="Equation.DSMT4" shapeId="103427" r:id="rId5"/>
      </mc:Fallback>
    </mc:AlternateContent>
    <mc:AlternateContent xmlns:mc="http://schemas.openxmlformats.org/markup-compatibility/2006">
      <mc:Choice Requires="x14">
        <oleObject progId="Equation.DSMT4" shapeId="103429" r:id="rId7">
          <objectPr defaultSize="0" autoPict="0" r:id="rId8">
            <anchor moveWithCells="1" sizeWithCells="1">
              <from>
                <xdr:col>5</xdr:col>
                <xdr:colOff>390525</xdr:colOff>
                <xdr:row>2</xdr:row>
                <xdr:rowOff>57150</xdr:rowOff>
              </from>
              <to>
                <xdr:col>7</xdr:col>
                <xdr:colOff>552450</xdr:colOff>
                <xdr:row>4</xdr:row>
                <xdr:rowOff>95250</xdr:rowOff>
              </to>
            </anchor>
          </objectPr>
        </oleObject>
      </mc:Choice>
      <mc:Fallback>
        <oleObject progId="Equation.DSMT4" shapeId="103429" r:id="rId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J63"/>
  <sheetViews>
    <sheetView showGridLines="0" showRowColHeaders="0" zoomScaleNormal="100" workbookViewId="0">
      <selection activeCell="D23" sqref="D23"/>
    </sheetView>
  </sheetViews>
  <sheetFormatPr defaultRowHeight="15"/>
  <cols>
    <col min="1" max="1" width="1.42578125" customWidth="1"/>
    <col min="2" max="2" width="10" customWidth="1"/>
    <col min="3" max="3" width="7.28515625" customWidth="1"/>
    <col min="6" max="6" width="10.7109375" customWidth="1"/>
    <col min="7" max="7" width="8.5703125" customWidth="1"/>
    <col min="8" max="9" width="7.5703125" customWidth="1"/>
    <col min="10" max="10" width="14.42578125" customWidth="1"/>
  </cols>
  <sheetData>
    <row r="1" spans="1:10" s="57" customFormat="1">
      <c r="B1" s="68"/>
    </row>
    <row r="2" spans="1:10" ht="25.5" customHeight="1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ht="17.25">
      <c r="B3" s="96" t="s">
        <v>95</v>
      </c>
      <c r="C3" s="96">
        <f>'Ana Sayfa'!D7</f>
        <v>0</v>
      </c>
      <c r="D3" s="97"/>
      <c r="E3" s="98"/>
      <c r="F3" s="98"/>
      <c r="G3" s="98"/>
      <c r="H3" s="98"/>
      <c r="I3" s="5"/>
      <c r="J3" s="5"/>
    </row>
    <row r="4" spans="1:10" ht="17.25">
      <c r="B4" s="99" t="s">
        <v>96</v>
      </c>
      <c r="C4" s="98"/>
      <c r="D4" s="98"/>
      <c r="E4" s="98"/>
      <c r="F4" s="98"/>
      <c r="G4" s="98"/>
      <c r="H4" s="98"/>
      <c r="I4" s="5"/>
      <c r="J4" s="5"/>
    </row>
    <row r="5" spans="1:10" ht="7.5" customHeight="1">
      <c r="B5" s="23"/>
      <c r="C5" s="5"/>
      <c r="D5" s="5"/>
      <c r="E5" s="5"/>
      <c r="F5" s="5"/>
      <c r="G5" s="5"/>
      <c r="H5" s="5"/>
      <c r="I5" s="5"/>
      <c r="J5" s="5"/>
    </row>
    <row r="6" spans="1:10" ht="30.75" customHeight="1">
      <c r="B6" s="23"/>
      <c r="C6" s="5"/>
      <c r="D6" s="5"/>
      <c r="E6" s="5"/>
      <c r="F6" s="5"/>
      <c r="G6" s="5"/>
      <c r="H6" s="5"/>
      <c r="I6" s="5"/>
      <c r="J6" s="5"/>
    </row>
    <row r="7" spans="1:10" s="57" customFormat="1" ht="30.75" customHeight="1">
      <c r="B7" s="23"/>
      <c r="C7" s="5"/>
      <c r="D7" s="5"/>
      <c r="E7" s="5"/>
      <c r="F7" s="5"/>
      <c r="G7" s="5"/>
      <c r="H7" s="5"/>
      <c r="I7" s="5"/>
      <c r="J7" s="5"/>
    </row>
    <row r="8" spans="1:10" ht="30.75" customHeight="1">
      <c r="B8" s="23"/>
      <c r="C8" s="5"/>
      <c r="D8" s="5"/>
      <c r="E8" s="5"/>
      <c r="F8" s="5"/>
      <c r="G8" s="5"/>
      <c r="H8" s="5"/>
      <c r="I8" s="5"/>
      <c r="J8" s="5"/>
    </row>
    <row r="9" spans="1:10" ht="30.75" customHeight="1">
      <c r="B9" s="23"/>
      <c r="C9" s="5"/>
      <c r="D9" s="5"/>
      <c r="E9" s="5"/>
      <c r="F9" s="5"/>
      <c r="G9" s="5"/>
      <c r="H9" s="5"/>
      <c r="I9" s="5"/>
      <c r="J9" s="5"/>
    </row>
    <row r="10" spans="1:10" s="57" customFormat="1" ht="30.75" customHeight="1">
      <c r="B10" s="23"/>
      <c r="C10" s="5"/>
      <c r="D10" s="5"/>
      <c r="E10" s="5"/>
      <c r="F10" s="5"/>
      <c r="G10" s="5"/>
      <c r="H10" s="5"/>
      <c r="I10" s="5"/>
      <c r="J10" s="5"/>
    </row>
    <row r="11" spans="1:10" s="57" customFormat="1" ht="30.75" customHeight="1">
      <c r="B11" s="23"/>
      <c r="C11" s="5"/>
      <c r="D11" s="5"/>
      <c r="E11" s="5"/>
      <c r="F11" s="5"/>
      <c r="G11" s="5"/>
      <c r="H11" s="5"/>
      <c r="I11" s="5"/>
      <c r="J11" s="5"/>
    </row>
    <row r="12" spans="1:10" ht="35.25" customHeight="1">
      <c r="B12" s="23"/>
      <c r="C12" s="5"/>
      <c r="D12" s="5"/>
      <c r="E12" s="5"/>
      <c r="F12" s="5"/>
      <c r="G12" s="5"/>
      <c r="H12" s="5"/>
      <c r="I12" s="5"/>
      <c r="J12" s="5"/>
    </row>
    <row r="13" spans="1:10" ht="6" customHeight="1">
      <c r="B13" s="23"/>
      <c r="C13" s="5"/>
      <c r="D13" s="5"/>
      <c r="E13" s="5"/>
      <c r="F13" s="5"/>
      <c r="G13" s="5"/>
      <c r="H13" s="5"/>
      <c r="I13" s="5"/>
      <c r="J13" s="5"/>
    </row>
    <row r="14" spans="1:10" ht="30.75" customHeight="1">
      <c r="B14" s="23"/>
      <c r="C14" s="5"/>
      <c r="D14" s="5"/>
      <c r="E14" s="5"/>
      <c r="F14" s="5"/>
      <c r="G14" s="5"/>
      <c r="H14" s="5"/>
      <c r="I14" s="5"/>
      <c r="J14" s="5"/>
    </row>
    <row r="15" spans="1:10" ht="30.75" customHeight="1">
      <c r="B15" s="23"/>
      <c r="C15" s="5"/>
      <c r="D15" s="5"/>
      <c r="E15" s="5"/>
      <c r="F15" s="5"/>
      <c r="G15" s="5"/>
      <c r="H15" s="5"/>
      <c r="I15" s="5"/>
      <c r="J15" s="5"/>
    </row>
    <row r="16" spans="1:10" ht="30.75" customHeight="1">
      <c r="B16" s="23"/>
      <c r="C16" s="5"/>
      <c r="D16" s="5"/>
      <c r="E16" s="5"/>
      <c r="F16" s="5"/>
      <c r="G16" s="5"/>
      <c r="H16" s="5"/>
      <c r="I16" s="5"/>
      <c r="J16" s="5"/>
    </row>
    <row r="17" spans="1:10" ht="30.75" customHeight="1">
      <c r="B17" s="23"/>
      <c r="C17" s="5"/>
      <c r="D17" s="5"/>
      <c r="E17" s="5"/>
      <c r="F17" s="5"/>
      <c r="G17" s="5"/>
      <c r="H17" s="5"/>
      <c r="I17" s="5"/>
      <c r="J17" s="5"/>
    </row>
    <row r="18" spans="1:10" ht="36" customHeight="1">
      <c r="B18" s="23"/>
      <c r="C18" s="5"/>
      <c r="D18" s="5"/>
      <c r="E18" s="5"/>
      <c r="F18" s="5"/>
      <c r="G18" s="5"/>
      <c r="H18" s="5"/>
      <c r="I18" s="5"/>
      <c r="J18" s="5"/>
    </row>
    <row r="19" spans="1:10" ht="36" customHeight="1">
      <c r="B19" s="23"/>
      <c r="C19" s="5"/>
      <c r="D19" s="5"/>
      <c r="E19" s="5"/>
      <c r="F19" s="5"/>
      <c r="G19" s="5"/>
      <c r="H19" s="5"/>
      <c r="I19" s="5"/>
      <c r="J19" s="5"/>
    </row>
    <row r="20" spans="1:10" ht="36" customHeight="1">
      <c r="B20" s="23"/>
      <c r="C20" s="5"/>
      <c r="D20" s="5"/>
      <c r="E20" s="5"/>
      <c r="F20" s="5"/>
      <c r="G20" s="5"/>
      <c r="H20" s="5"/>
      <c r="I20" s="5"/>
      <c r="J20" s="5"/>
    </row>
    <row r="21" spans="1:10" ht="36" customHeight="1">
      <c r="B21" s="23"/>
      <c r="C21" s="5"/>
      <c r="D21" s="5"/>
      <c r="E21" s="5"/>
      <c r="F21" s="5"/>
      <c r="G21" s="5"/>
      <c r="H21" s="5"/>
      <c r="I21" s="5"/>
      <c r="J21" s="5"/>
    </row>
    <row r="22" spans="1:10" ht="9" customHeight="1">
      <c r="B22" s="23"/>
      <c r="C22" s="5"/>
      <c r="D22" s="5"/>
      <c r="E22" s="5"/>
      <c r="F22" s="5"/>
      <c r="G22" s="5"/>
      <c r="H22" s="5"/>
      <c r="I22" s="5"/>
      <c r="J22" s="5"/>
    </row>
    <row r="23" spans="1:10" ht="16.5">
      <c r="A23" s="5"/>
      <c r="B23" s="20" t="s">
        <v>90</v>
      </c>
      <c r="C23" s="50" t="s">
        <v>48</v>
      </c>
      <c r="D23" s="72">
        <v>1000</v>
      </c>
      <c r="E23" s="13" t="s">
        <v>3</v>
      </c>
      <c r="F23" s="13"/>
      <c r="G23" s="20" t="s">
        <v>91</v>
      </c>
      <c r="H23" s="50" t="s">
        <v>52</v>
      </c>
      <c r="I23" s="21">
        <f>D30*D23</f>
        <v>700</v>
      </c>
      <c r="J23" s="13" t="s">
        <v>3</v>
      </c>
    </row>
    <row r="24" spans="1:10" s="2" customFormat="1">
      <c r="A24" s="13"/>
      <c r="C24" s="50" t="s">
        <v>57</v>
      </c>
      <c r="D24" s="73">
        <v>3.1</v>
      </c>
      <c r="E24" s="13" t="s">
        <v>4</v>
      </c>
      <c r="F24" s="13"/>
      <c r="H24" s="50" t="s">
        <v>54</v>
      </c>
      <c r="I24" s="22">
        <f>'Bal-SIW'!C22</f>
        <v>266.49055005622085</v>
      </c>
      <c r="J24" s="13" t="s">
        <v>6</v>
      </c>
    </row>
    <row r="25" spans="1:10" s="2" customFormat="1" ht="18.75">
      <c r="A25" s="13"/>
      <c r="C25" s="50" t="s">
        <v>58</v>
      </c>
      <c r="D25" s="73">
        <v>10</v>
      </c>
      <c r="E25" s="13" t="s">
        <v>92</v>
      </c>
      <c r="F25" s="13"/>
      <c r="H25" s="50" t="s">
        <v>55</v>
      </c>
      <c r="I25" s="22">
        <f>D27+D29*I23/I24</f>
        <v>30.626734793606463</v>
      </c>
      <c r="J25" s="13" t="s">
        <v>16</v>
      </c>
    </row>
    <row r="26" spans="1:10" s="2" customFormat="1" ht="18.75">
      <c r="A26" s="13"/>
      <c r="C26" s="50" t="s">
        <v>59</v>
      </c>
      <c r="D26" s="73">
        <v>15</v>
      </c>
      <c r="E26" s="13" t="s">
        <v>4</v>
      </c>
      <c r="F26" s="13"/>
      <c r="H26" s="50"/>
      <c r="I26" s="24">
        <f>D28/(287*(I25+273))</f>
        <v>1.1624854863778615</v>
      </c>
      <c r="J26" s="13" t="s">
        <v>17</v>
      </c>
    </row>
    <row r="27" spans="1:10" s="2" customFormat="1" ht="18.75">
      <c r="A27" s="13"/>
      <c r="C27" s="50" t="s">
        <v>50</v>
      </c>
      <c r="D27" s="74">
        <v>28</v>
      </c>
      <c r="E27" s="13" t="s">
        <v>16</v>
      </c>
      <c r="F27" s="13"/>
      <c r="H27" s="50" t="s">
        <v>56</v>
      </c>
      <c r="I27" s="22">
        <f>I24/I26</f>
        <v>229.24204489345263</v>
      </c>
      <c r="J27" s="13" t="s">
        <v>18</v>
      </c>
    </row>
    <row r="28" spans="1:10" s="2" customFormat="1" ht="16.5">
      <c r="A28" s="13"/>
      <c r="C28" s="50" t="s">
        <v>51</v>
      </c>
      <c r="D28" s="72">
        <v>101300</v>
      </c>
      <c r="E28" s="13" t="s">
        <v>5</v>
      </c>
      <c r="F28" s="13"/>
      <c r="J28" s="13"/>
    </row>
    <row r="29" spans="1:10" s="2" customFormat="1" ht="16.5">
      <c r="A29" s="13"/>
      <c r="C29" s="66" t="s">
        <v>83</v>
      </c>
      <c r="D29" s="71">
        <v>1</v>
      </c>
      <c r="E29" s="34" t="s">
        <v>93</v>
      </c>
      <c r="F29" s="13"/>
      <c r="J29" s="21"/>
    </row>
    <row r="30" spans="1:10" s="2" customFormat="1">
      <c r="A30" s="13"/>
      <c r="C30" s="50"/>
      <c r="D30" s="73">
        <v>0.7</v>
      </c>
      <c r="E30" s="34"/>
      <c r="F30" s="13"/>
      <c r="G30" s="13"/>
      <c r="H30" s="13"/>
      <c r="I30" s="13"/>
      <c r="J30" s="13"/>
    </row>
    <row r="31" spans="1:10" s="2" customFormat="1">
      <c r="A31" s="13"/>
      <c r="C31" s="13" t="str">
        <f>'Bal-SIW'!C21</f>
        <v>Not= Akış 3. bölgede.</v>
      </c>
      <c r="E31" s="13"/>
      <c r="F31" s="13"/>
      <c r="G31" s="13"/>
      <c r="H31" s="13"/>
      <c r="I31" s="13"/>
      <c r="J31" s="13"/>
    </row>
    <row r="32" spans="1:10" s="2" customFormat="1">
      <c r="A32" s="13"/>
      <c r="C32" s="78" t="str">
        <f>IF(D29=1," ","CAUTION: See note 3 above. ")</f>
        <v xml:space="preserve"> </v>
      </c>
      <c r="D32" s="57"/>
      <c r="E32" s="57"/>
      <c r="F32" s="57"/>
      <c r="G32" s="78" t="str">
        <f>IF(D30=0.7," ","CAUTION: See note 4 above. ")</f>
        <v xml:space="preserve"> </v>
      </c>
      <c r="H32" s="13"/>
      <c r="I32" s="13"/>
      <c r="J32" s="13"/>
    </row>
    <row r="33" spans="1:10" s="2" customFormat="1">
      <c r="A33" s="13"/>
      <c r="C33" s="13"/>
      <c r="D33" s="13"/>
      <c r="E33" s="13"/>
      <c r="F33" s="13"/>
      <c r="G33" s="13"/>
      <c r="H33" s="13"/>
      <c r="I33" s="13"/>
      <c r="J33" s="13"/>
    </row>
    <row r="34" spans="1:10" s="2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</row>
    <row r="35" spans="1:10" s="2" customFormat="1">
      <c r="A35" s="13"/>
      <c r="B35" s="13"/>
      <c r="C35" s="13"/>
      <c r="D35" s="13"/>
      <c r="E35" s="13"/>
      <c r="F35" s="13"/>
      <c r="G35" s="13"/>
      <c r="H35" s="13"/>
      <c r="I35" s="13"/>
      <c r="J35" s="13"/>
    </row>
    <row r="36" spans="1:10" s="2" customFormat="1">
      <c r="A36" s="13"/>
      <c r="B36" s="13"/>
      <c r="C36" s="13"/>
      <c r="D36" s="13"/>
      <c r="E36" s="13"/>
      <c r="F36" s="13"/>
      <c r="G36" s="13"/>
      <c r="H36" s="13"/>
      <c r="I36" s="13"/>
      <c r="J36" s="13"/>
    </row>
    <row r="37" spans="1:10" s="2" customFormat="1">
      <c r="A37" s="13"/>
      <c r="B37" s="13"/>
      <c r="C37" s="13"/>
      <c r="D37" s="13"/>
      <c r="E37" s="13"/>
      <c r="F37" s="13"/>
      <c r="G37" s="13"/>
      <c r="H37" s="13"/>
      <c r="I37" s="13"/>
      <c r="J37" s="13"/>
    </row>
    <row r="38" spans="1:10" s="2" customFormat="1">
      <c r="A38" s="13"/>
      <c r="B38" s="13"/>
      <c r="C38" s="13"/>
      <c r="D38" s="13"/>
      <c r="E38" s="13"/>
      <c r="F38" s="13"/>
      <c r="G38" s="13"/>
      <c r="H38" s="13"/>
      <c r="I38" s="13"/>
      <c r="J38" s="13"/>
    </row>
    <row r="39" spans="1:10" s="2" customFormat="1">
      <c r="A39" s="13"/>
      <c r="B39" s="13"/>
      <c r="C39" s="13"/>
      <c r="D39" s="13"/>
      <c r="E39" s="13"/>
      <c r="F39" s="13"/>
      <c r="G39" s="13"/>
      <c r="H39" s="13"/>
      <c r="I39" s="13"/>
      <c r="J39" s="13"/>
    </row>
    <row r="40" spans="1:10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>
      <c r="A45" s="5"/>
      <c r="B45" s="5"/>
      <c r="C45" s="5"/>
      <c r="D45" s="5"/>
      <c r="E45" s="5"/>
      <c r="F45" s="5"/>
      <c r="G45" s="5"/>
      <c r="H45" s="5"/>
      <c r="I45" s="5"/>
      <c r="J45" s="5"/>
    </row>
    <row r="46" spans="1:10">
      <c r="A46" s="5"/>
      <c r="B46" s="5"/>
      <c r="C46" s="5"/>
      <c r="D46" s="5"/>
      <c r="E46" s="5"/>
      <c r="F46" s="5"/>
      <c r="G46" s="5"/>
      <c r="H46" s="5"/>
      <c r="I46" s="5"/>
      <c r="J46" s="5"/>
    </row>
    <row r="47" spans="1:10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>
      <c r="A48" s="5"/>
      <c r="B48" s="5"/>
      <c r="C48" s="5"/>
      <c r="D48" s="5"/>
      <c r="E48" s="5"/>
      <c r="F48" s="5"/>
      <c r="G48" s="5"/>
      <c r="H48" s="5"/>
      <c r="I48" s="5"/>
      <c r="J48" s="5"/>
    </row>
    <row r="49" spans="1:10">
      <c r="A49" s="5"/>
      <c r="B49" s="5"/>
      <c r="C49" s="5"/>
      <c r="D49" s="5"/>
      <c r="E49" s="5"/>
      <c r="F49" s="5"/>
      <c r="G49" s="5"/>
      <c r="H49" s="5"/>
      <c r="I49" s="5"/>
      <c r="J49" s="5"/>
    </row>
    <row r="50" spans="1:10">
      <c r="A50" s="5"/>
      <c r="B50" s="5"/>
      <c r="C50" s="5"/>
      <c r="D50" s="5"/>
      <c r="E50" s="5"/>
      <c r="F50" s="5"/>
      <c r="G50" s="5"/>
      <c r="H50" s="5"/>
      <c r="I50" s="5"/>
      <c r="J50" s="5"/>
    </row>
    <row r="51" spans="1:10">
      <c r="A51" s="5"/>
      <c r="B51" s="5"/>
      <c r="C51" s="5"/>
      <c r="D51" s="5"/>
      <c r="E51" s="5"/>
      <c r="F51" s="5"/>
      <c r="G51" s="5"/>
      <c r="H51" s="5"/>
      <c r="I51" s="5"/>
      <c r="J51" s="5"/>
    </row>
    <row r="52" spans="1:10">
      <c r="A52" s="5"/>
      <c r="B52" s="5"/>
      <c r="C52" s="5"/>
      <c r="D52" s="5"/>
      <c r="E52" s="5"/>
      <c r="F52" s="5"/>
      <c r="G52" s="5"/>
      <c r="H52" s="5"/>
      <c r="I52" s="5"/>
      <c r="J52" s="5"/>
    </row>
    <row r="53" spans="1:10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0">
      <c r="A54" s="5"/>
      <c r="B54" s="5"/>
      <c r="C54" s="5"/>
      <c r="D54" s="5"/>
      <c r="E54" s="5"/>
      <c r="F54" s="5"/>
      <c r="G54" s="5"/>
      <c r="H54" s="5"/>
      <c r="I54" s="5"/>
      <c r="J54" s="5"/>
    </row>
    <row r="55" spans="1:10">
      <c r="A55" s="5"/>
      <c r="B55" s="5"/>
      <c r="C55" s="5"/>
      <c r="D55" s="5"/>
      <c r="E55" s="5"/>
      <c r="F55" s="5"/>
      <c r="G55" s="5"/>
      <c r="H55" s="5"/>
      <c r="I55" s="5"/>
      <c r="J55" s="5"/>
    </row>
    <row r="56" spans="1:10">
      <c r="A56" s="5"/>
      <c r="B56" s="5"/>
      <c r="C56" s="5"/>
      <c r="D56" s="5"/>
      <c r="E56" s="5"/>
      <c r="F56" s="5"/>
      <c r="G56" s="5"/>
      <c r="H56" s="5"/>
      <c r="I56" s="5"/>
      <c r="J56" s="5"/>
    </row>
    <row r="57" spans="1:10">
      <c r="A57" s="5"/>
      <c r="B57" s="5"/>
      <c r="C57" s="5"/>
      <c r="D57" s="5"/>
      <c r="E57" s="5"/>
      <c r="F57" s="5"/>
      <c r="G57" s="5"/>
      <c r="H57" s="5"/>
      <c r="I57" s="5"/>
      <c r="J57" s="5"/>
    </row>
    <row r="58" spans="1:10">
      <c r="A58" s="5"/>
      <c r="B58" s="5"/>
      <c r="C58" s="5"/>
      <c r="D58" s="5"/>
      <c r="E58" s="5"/>
      <c r="F58" s="5"/>
      <c r="G58" s="5"/>
      <c r="H58" s="5"/>
      <c r="I58" s="5"/>
      <c r="J58" s="5"/>
    </row>
    <row r="59" spans="1:10">
      <c r="A59" s="5"/>
      <c r="B59" s="5"/>
      <c r="C59" s="5"/>
      <c r="D59" s="5"/>
      <c r="E59" s="5"/>
      <c r="F59" s="5"/>
      <c r="G59" s="5"/>
      <c r="H59" s="5"/>
      <c r="I59" s="5"/>
      <c r="J59" s="5"/>
    </row>
    <row r="60" spans="1:10">
      <c r="A60" s="5"/>
      <c r="B60" s="5"/>
      <c r="C60" s="5"/>
      <c r="D60" s="5"/>
      <c r="E60" s="5"/>
      <c r="F60" s="5"/>
      <c r="G60" s="5"/>
      <c r="H60" s="5"/>
      <c r="I60" s="5"/>
      <c r="J60" s="5"/>
    </row>
    <row r="61" spans="1:10">
      <c r="A61" s="5"/>
      <c r="B61" s="5"/>
      <c r="C61" s="5"/>
      <c r="D61" s="5"/>
      <c r="E61" s="5"/>
      <c r="F61" s="5"/>
      <c r="G61" s="5"/>
      <c r="H61" s="5"/>
      <c r="I61" s="5"/>
      <c r="J61" s="5"/>
    </row>
    <row r="62" spans="1:10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10">
      <c r="A63" s="5"/>
      <c r="B63" s="5"/>
      <c r="C63" s="5"/>
      <c r="D63" s="5"/>
      <c r="E63" s="5"/>
      <c r="F63" s="5"/>
      <c r="G63" s="5"/>
      <c r="H63" s="5"/>
      <c r="I63" s="5"/>
      <c r="J63" s="5"/>
    </row>
  </sheetData>
  <sheetProtection password="CA1A" sheet="1" objects="1" scenarios="1"/>
  <conditionalFormatting sqref="C31">
    <cfRule type="containsText" dxfId="11" priority="2" operator="containsText" text="CAUTION">
      <formula>NOT(ISERROR(SEARCH("CAUTION",C31)))</formula>
    </cfRule>
  </conditionalFormatting>
  <conditionalFormatting sqref="E29:E30">
    <cfRule type="containsText" dxfId="10" priority="1" stopIfTrue="1" operator="containsText" text="** See">
      <formula>NOT(ISERROR(SEARCH("** See",E29)))</formula>
    </cfRule>
  </conditionalFormatting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6" r:id="rId4" name="Button 4">
              <controlPr defaultSize="0" print="0" autoFill="0" autoPict="0" macro="[0]!Print_Page">
                <anchor>
                  <from>
                    <xdr:col>7</xdr:col>
                    <xdr:colOff>133350</xdr:colOff>
                    <xdr:row>28</xdr:row>
                    <xdr:rowOff>76200</xdr:rowOff>
                  </from>
                  <to>
                    <xdr:col>8</xdr:col>
                    <xdr:colOff>95250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5" name="Button 5">
              <controlPr defaultSize="0" print="0" autoFill="0" autoPict="0" macro="[0]!Print_Page">
                <anchor>
                  <from>
                    <xdr:col>7</xdr:col>
                    <xdr:colOff>247650</xdr:colOff>
                    <xdr:row>1</xdr:row>
                    <xdr:rowOff>95250</xdr:rowOff>
                  </from>
                  <to>
                    <xdr:col>8</xdr:col>
                    <xdr:colOff>209550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6" name="Button 6">
              <controlPr defaultSize="0" print="0" autoFill="0" autoPict="0" macro="[0]!return_to_menu">
                <anchor>
                  <from>
                    <xdr:col>9</xdr:col>
                    <xdr:colOff>228600</xdr:colOff>
                    <xdr:row>1</xdr:row>
                    <xdr:rowOff>123825</xdr:rowOff>
                  </from>
                  <to>
                    <xdr:col>11</xdr:col>
                    <xdr:colOff>95250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7" name="Button 7">
              <controlPr defaultSize="0" print="0" autoFill="0" autoPict="0" macro="[0]!return_to_menu">
                <anchor>
                  <from>
                    <xdr:col>9</xdr:col>
                    <xdr:colOff>57150</xdr:colOff>
                    <xdr:row>28</xdr:row>
                    <xdr:rowOff>66675</xdr:rowOff>
                  </from>
                  <to>
                    <xdr:col>10</xdr:col>
                    <xdr:colOff>533400</xdr:colOff>
                    <xdr:row>29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22"/>
  <sheetViews>
    <sheetView topLeftCell="A4" zoomScaleNormal="100" workbookViewId="0">
      <selection activeCell="C22" sqref="C22"/>
    </sheetView>
  </sheetViews>
  <sheetFormatPr defaultRowHeight="15"/>
  <cols>
    <col min="1" max="1" width="3.140625" style="57" customWidth="1"/>
    <col min="3" max="3" width="12.28515625" customWidth="1"/>
    <col min="5" max="5" width="12.28515625" customWidth="1"/>
    <col min="10" max="10" width="9.85546875" customWidth="1"/>
  </cols>
  <sheetData>
    <row r="1" spans="2:11" ht="18.75">
      <c r="B1" s="4" t="s">
        <v>15</v>
      </c>
      <c r="C1" s="4"/>
      <c r="D1" s="4"/>
      <c r="E1" s="4"/>
      <c r="F1" s="4"/>
      <c r="G1" s="4"/>
      <c r="H1" s="4"/>
      <c r="I1" s="4"/>
      <c r="J1" s="4"/>
      <c r="K1" s="4"/>
    </row>
    <row r="2" spans="2:11" ht="16.5" customHeight="1">
      <c r="B2" s="4"/>
      <c r="C2">
        <f>E2/1.055</f>
        <v>947.8672985781991</v>
      </c>
      <c r="D2" s="59" t="s">
        <v>0</v>
      </c>
      <c r="E2" s="13">
        <f>'Balcony-SI'!D23</f>
        <v>1000</v>
      </c>
      <c r="F2" s="13" t="s">
        <v>3</v>
      </c>
      <c r="G2" s="4"/>
      <c r="H2" s="4"/>
      <c r="I2" s="4"/>
      <c r="J2" s="4"/>
      <c r="K2" s="4"/>
    </row>
    <row r="3" spans="2:11" ht="18.75">
      <c r="B3" s="4"/>
      <c r="C3" s="12">
        <f>E3/0.3048</f>
        <v>10.170603674540683</v>
      </c>
      <c r="D3" s="59" t="s">
        <v>1</v>
      </c>
      <c r="E3" s="13">
        <f>'Balcony-SI'!D24</f>
        <v>3.1</v>
      </c>
      <c r="F3" s="13" t="s">
        <v>4</v>
      </c>
      <c r="G3" s="4"/>
      <c r="H3" s="4"/>
      <c r="I3" s="4"/>
      <c r="J3" s="4"/>
      <c r="K3" s="4"/>
    </row>
    <row r="4" spans="2:11" ht="18.75">
      <c r="B4" s="4"/>
      <c r="C4" s="12">
        <f>E4/0.3048</f>
        <v>32.808398950131235</v>
      </c>
      <c r="D4" s="59" t="s">
        <v>1</v>
      </c>
      <c r="E4" s="13">
        <f>'Balcony-SI'!D25</f>
        <v>10</v>
      </c>
      <c r="F4" s="13" t="s">
        <v>4</v>
      </c>
      <c r="G4" s="4"/>
      <c r="H4" s="4"/>
      <c r="I4" s="4"/>
      <c r="J4" s="4"/>
      <c r="K4" s="4"/>
    </row>
    <row r="5" spans="2:11" ht="18.75">
      <c r="B5" s="4"/>
      <c r="C5" s="12">
        <f>E5/0.3048</f>
        <v>49.212598425196845</v>
      </c>
      <c r="D5" s="59" t="s">
        <v>1</v>
      </c>
      <c r="E5" s="13">
        <f>'Balcony-SI'!D26</f>
        <v>15</v>
      </c>
      <c r="F5" s="13" t="s">
        <v>4</v>
      </c>
      <c r="G5" s="4"/>
      <c r="H5" s="4"/>
      <c r="I5" s="4"/>
      <c r="J5" s="4"/>
      <c r="K5" s="4"/>
    </row>
    <row r="6" spans="2:11" ht="18">
      <c r="C6" s="12">
        <f>E6*1.8+32</f>
        <v>82.4</v>
      </c>
      <c r="D6" s="59" t="s">
        <v>75</v>
      </c>
      <c r="E6" s="13">
        <f>'Balcony-SI'!D27</f>
        <v>28</v>
      </c>
      <c r="F6" s="13" t="s">
        <v>16</v>
      </c>
    </row>
    <row r="7" spans="2:11">
      <c r="C7" s="12">
        <f>E7/6894.8</f>
        <v>14.692231826884028</v>
      </c>
      <c r="D7" s="59" t="s">
        <v>2</v>
      </c>
      <c r="E7" s="13">
        <f>'Balcony-SI'!D28</f>
        <v>101300</v>
      </c>
      <c r="F7" s="13" t="s">
        <v>5</v>
      </c>
    </row>
    <row r="8" spans="2:11">
      <c r="C8">
        <f>E8</f>
        <v>0.7</v>
      </c>
      <c r="E8" s="13">
        <f>'Balcony-SI'!D30</f>
        <v>0.7</v>
      </c>
      <c r="F8" s="13"/>
    </row>
    <row r="9" spans="2:11">
      <c r="C9" s="11"/>
    </row>
    <row r="10" spans="2:11">
      <c r="C10" s="17"/>
      <c r="D10" t="s">
        <v>14</v>
      </c>
      <c r="E10">
        <f>E2*E8</f>
        <v>700</v>
      </c>
      <c r="F10" s="19" t="s">
        <v>3</v>
      </c>
      <c r="G10" s="18"/>
    </row>
    <row r="11" spans="2:11">
      <c r="C11" s="12"/>
      <c r="D11" s="57" t="s">
        <v>77</v>
      </c>
      <c r="E11" s="12">
        <f>0.36*((E2*(E4^2))^(1/3))*(E5+0.25*E3)</f>
        <v>263.59582986086969</v>
      </c>
      <c r="F11" t="s">
        <v>6</v>
      </c>
    </row>
    <row r="12" spans="2:11">
      <c r="C12" s="12"/>
      <c r="D12" s="57" t="s">
        <v>78</v>
      </c>
      <c r="E12" s="12">
        <f>0.59*(E10^(1/3))*(E4^0.2)*(E5+0.17*(E4^(7/15))*E3+10.35*(E4^(7/15))-15)</f>
        <v>264.48059921550413</v>
      </c>
      <c r="F12" s="57" t="s">
        <v>6</v>
      </c>
    </row>
    <row r="13" spans="2:11">
      <c r="C13" s="12"/>
      <c r="D13" s="57" t="s">
        <v>79</v>
      </c>
      <c r="E13" s="12">
        <f>0.2*((E10*(E4^2))^(1/3))*(E5+0.51*E3+15.75)</f>
        <v>266.49055005622085</v>
      </c>
      <c r="F13" s="57" t="s">
        <v>6</v>
      </c>
    </row>
    <row r="14" spans="2:11" s="1" customFormat="1"/>
    <row r="15" spans="2:11" s="1" customFormat="1">
      <c r="B15" s="16" t="s">
        <v>10</v>
      </c>
      <c r="C15" s="57"/>
      <c r="D15" s="57"/>
      <c r="E15" s="57"/>
    </row>
    <row r="16" spans="2:11" s="1" customFormat="1" ht="18.75">
      <c r="B16" s="16">
        <v>1</v>
      </c>
      <c r="C16" s="15" t="s">
        <v>80</v>
      </c>
      <c r="D16" s="57"/>
      <c r="E16" s="57"/>
    </row>
    <row r="17" spans="2:5" s="1" customFormat="1" ht="18.75">
      <c r="B17" s="16">
        <v>2</v>
      </c>
      <c r="C17" s="15" t="s">
        <v>81</v>
      </c>
      <c r="D17" s="57"/>
      <c r="E17" s="57"/>
    </row>
    <row r="18" spans="2:5" s="1" customFormat="1" ht="18.75">
      <c r="B18" s="16">
        <v>3</v>
      </c>
      <c r="C18" s="15" t="s">
        <v>82</v>
      </c>
      <c r="D18" s="57"/>
      <c r="E18" s="57"/>
    </row>
    <row r="19" spans="2:5">
      <c r="B19" s="57" t="s">
        <v>12</v>
      </c>
      <c r="C19" s="57">
        <f>E5</f>
        <v>15</v>
      </c>
      <c r="D19" s="57"/>
      <c r="E19" s="57"/>
    </row>
    <row r="20" spans="2:5">
      <c r="B20" s="57" t="s">
        <v>13</v>
      </c>
      <c r="C20" s="57">
        <f>E4</f>
        <v>10</v>
      </c>
      <c r="D20" s="57"/>
      <c r="E20" s="57"/>
    </row>
    <row r="21" spans="2:5">
      <c r="B21" s="57" t="s">
        <v>22</v>
      </c>
      <c r="C21" s="57" t="str">
        <f>IF(C19 &lt; 15, "Not: Akış 1. bölgede.", IF(C20 &lt; 10, "Not:Akış 2. bölgede.", IF(C20&gt;14, "DİKKAT:Akış 3. bölgenin ileriside, fakat 3. bölge denklemleri kullanılarak hesaplandı.", "Not= Akış 3. bölgede.")))</f>
        <v>Not= Akış 3. bölgede.</v>
      </c>
      <c r="D21" s="57"/>
      <c r="E21" s="57"/>
    </row>
    <row r="22" spans="2:5">
      <c r="B22" s="57" t="s">
        <v>11</v>
      </c>
      <c r="C22" s="12">
        <f>IF(C19 &lt; 15, E11, IF(C20 &lt; 10, E12, E13))</f>
        <v>266.49055005622085</v>
      </c>
      <c r="D22" s="57" t="s">
        <v>6</v>
      </c>
      <c r="E22" s="5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L64"/>
  <sheetViews>
    <sheetView showGridLines="0" showRowColHeaders="0" zoomScaleNormal="100" workbookViewId="0">
      <selection activeCell="D18" sqref="D18"/>
    </sheetView>
  </sheetViews>
  <sheetFormatPr defaultRowHeight="15"/>
  <cols>
    <col min="1" max="1" width="1.7109375" customWidth="1"/>
    <col min="2" max="2" width="9.140625" customWidth="1"/>
    <col min="3" max="3" width="7" customWidth="1"/>
    <col min="4" max="4" width="8.5703125" customWidth="1"/>
    <col min="6" max="6" width="5.140625" customWidth="1"/>
    <col min="7" max="7" width="8" customWidth="1"/>
    <col min="8" max="8" width="7.5703125" customWidth="1"/>
    <col min="9" max="9" width="6.7109375" customWidth="1"/>
    <col min="10" max="10" width="9" customWidth="1"/>
    <col min="12" max="12" width="13.5703125" customWidth="1"/>
  </cols>
  <sheetData>
    <row r="1" spans="2:11" s="57" customFormat="1">
      <c r="B1" s="68"/>
    </row>
    <row r="2" spans="2:11" ht="24.75" customHeight="1">
      <c r="J2" s="5"/>
      <c r="K2" s="5"/>
    </row>
    <row r="3" spans="2:11" ht="17.25">
      <c r="B3" s="96" t="s">
        <v>95</v>
      </c>
      <c r="C3" s="96">
        <f>'Ana Sayfa'!D7</f>
        <v>0</v>
      </c>
      <c r="D3" s="97"/>
      <c r="E3" s="98"/>
      <c r="F3" s="98"/>
      <c r="G3" s="98"/>
      <c r="H3" s="98"/>
      <c r="I3" s="5"/>
      <c r="J3" s="5"/>
      <c r="K3" s="5"/>
    </row>
    <row r="4" spans="2:11" ht="17.25">
      <c r="B4" s="100" t="s">
        <v>97</v>
      </c>
      <c r="C4" s="97"/>
      <c r="D4" s="97"/>
      <c r="E4" s="97"/>
      <c r="F4" s="97"/>
      <c r="G4" s="97"/>
      <c r="H4" s="97"/>
      <c r="J4" s="5"/>
      <c r="K4" s="5"/>
    </row>
    <row r="5" spans="2:11" ht="15" customHeight="1">
      <c r="B5" s="25"/>
      <c r="J5" s="5"/>
      <c r="K5" s="5"/>
    </row>
    <row r="6" spans="2:11" ht="42" customHeight="1">
      <c r="B6" s="25"/>
      <c r="J6" s="5"/>
      <c r="K6" s="5"/>
    </row>
    <row r="7" spans="2:11" ht="42" customHeight="1">
      <c r="B7" s="25"/>
      <c r="J7" s="5"/>
      <c r="K7" s="5"/>
    </row>
    <row r="8" spans="2:11" ht="42" customHeight="1">
      <c r="B8" s="25"/>
      <c r="J8" s="5"/>
      <c r="K8" s="5"/>
    </row>
    <row r="9" spans="2:11" s="57" customFormat="1" ht="42" customHeight="1">
      <c r="B9" s="25"/>
      <c r="J9" s="5"/>
      <c r="K9" s="5"/>
    </row>
    <row r="10" spans="2:11" ht="34.5" customHeight="1">
      <c r="B10" s="25"/>
      <c r="J10" s="5"/>
      <c r="K10" s="5"/>
    </row>
    <row r="11" spans="2:11" ht="42" customHeight="1">
      <c r="B11" s="25"/>
      <c r="J11" s="5"/>
      <c r="K11" s="5"/>
    </row>
    <row r="12" spans="2:11" ht="42" customHeight="1">
      <c r="B12" s="25"/>
      <c r="J12" s="5"/>
      <c r="K12" s="5"/>
    </row>
    <row r="13" spans="2:11" ht="42" customHeight="1">
      <c r="B13" s="25"/>
      <c r="J13" s="5"/>
      <c r="K13" s="5"/>
    </row>
    <row r="14" spans="2:11" ht="42" customHeight="1">
      <c r="B14" s="25"/>
      <c r="J14" s="5"/>
      <c r="K14" s="5"/>
    </row>
    <row r="15" spans="2:11" ht="27.75" customHeight="1">
      <c r="B15" s="25"/>
      <c r="J15" s="5"/>
      <c r="K15" s="5"/>
    </row>
    <row r="16" spans="2:11" ht="17.25" customHeight="1">
      <c r="B16" s="25"/>
      <c r="J16" s="5"/>
      <c r="K16" s="5"/>
    </row>
    <row r="17" spans="1:11" s="2" customFormat="1">
      <c r="A17" s="13"/>
      <c r="J17" s="13"/>
      <c r="K17" s="13"/>
    </row>
    <row r="18" spans="1:11" s="2" customFormat="1" ht="16.5">
      <c r="A18" s="13"/>
      <c r="B18" s="53" t="s">
        <v>90</v>
      </c>
      <c r="C18" s="52" t="s">
        <v>60</v>
      </c>
      <c r="D18" s="73">
        <v>2.8</v>
      </c>
      <c r="E18" s="2" t="s">
        <v>4</v>
      </c>
      <c r="H18" s="53" t="s">
        <v>91</v>
      </c>
      <c r="I18" s="52" t="s">
        <v>48</v>
      </c>
      <c r="J18" s="54">
        <f>1260*D18*D19*(D18^0.5)</f>
        <v>17710.419441673312</v>
      </c>
      <c r="K18" s="2" t="s">
        <v>3</v>
      </c>
    </row>
    <row r="19" spans="1:11" s="2" customFormat="1" ht="16.5">
      <c r="A19" s="13"/>
      <c r="C19" s="52" t="s">
        <v>61</v>
      </c>
      <c r="D19" s="73">
        <v>3</v>
      </c>
      <c r="E19" s="2" t="s">
        <v>4</v>
      </c>
      <c r="I19" s="52" t="s">
        <v>52</v>
      </c>
      <c r="J19" s="54">
        <f>D24*J18</f>
        <v>12397.293609171318</v>
      </c>
      <c r="K19" s="2" t="s">
        <v>3</v>
      </c>
    </row>
    <row r="20" spans="1:11" s="2" customFormat="1" ht="16.5">
      <c r="A20" s="13"/>
      <c r="C20" s="52" t="s">
        <v>62</v>
      </c>
      <c r="D20" s="73">
        <v>12</v>
      </c>
      <c r="E20" s="2" t="s">
        <v>4</v>
      </c>
      <c r="I20" s="52" t="s">
        <v>54</v>
      </c>
      <c r="J20" s="27">
        <f>'Win-SI2'!B19</f>
        <v>140.72383853351002</v>
      </c>
      <c r="K20" s="2" t="s">
        <v>6</v>
      </c>
    </row>
    <row r="21" spans="1:11" s="2" customFormat="1" ht="18.75">
      <c r="A21" s="13"/>
      <c r="C21" s="52" t="s">
        <v>50</v>
      </c>
      <c r="D21" s="74">
        <v>26.666699999999999</v>
      </c>
      <c r="E21" s="2" t="s">
        <v>16</v>
      </c>
      <c r="I21" s="52" t="s">
        <v>55</v>
      </c>
      <c r="J21" s="28">
        <f>D21+D23*J19/J20</f>
        <v>114.76331346907617</v>
      </c>
      <c r="K21" s="2" t="s">
        <v>16</v>
      </c>
    </row>
    <row r="22" spans="1:11" s="2" customFormat="1" ht="18.75">
      <c r="A22" s="13"/>
      <c r="C22" s="40" t="s">
        <v>51</v>
      </c>
      <c r="D22" s="72">
        <v>101300</v>
      </c>
      <c r="E22" s="2" t="s">
        <v>5</v>
      </c>
      <c r="I22" s="52"/>
      <c r="J22" s="29">
        <f>D22/(287*(J21+273))</f>
        <v>0.91025030015382324</v>
      </c>
      <c r="K22" s="2" t="s">
        <v>17</v>
      </c>
    </row>
    <row r="23" spans="1:11" s="2" customFormat="1" ht="18.75">
      <c r="A23" s="13"/>
      <c r="C23" s="66" t="s">
        <v>83</v>
      </c>
      <c r="D23" s="71">
        <v>1</v>
      </c>
      <c r="E23" s="34" t="s">
        <v>106</v>
      </c>
      <c r="I23" s="52" t="s">
        <v>56</v>
      </c>
      <c r="J23" s="27">
        <f>J20/J22</f>
        <v>154.59905754464359</v>
      </c>
      <c r="K23" s="2" t="s">
        <v>18</v>
      </c>
    </row>
    <row r="24" spans="1:11" s="2" customFormat="1">
      <c r="A24" s="13"/>
      <c r="C24" s="52"/>
      <c r="D24" s="73">
        <v>0.7</v>
      </c>
      <c r="E24" s="34"/>
      <c r="J24" s="13"/>
      <c r="K24" s="13"/>
    </row>
    <row r="25" spans="1:11" s="2" customFormat="1">
      <c r="A25" s="13"/>
      <c r="J25" s="13"/>
      <c r="K25" s="13"/>
    </row>
    <row r="26" spans="1:11" s="2" customFormat="1">
      <c r="A26" s="13"/>
      <c r="C26" s="78" t="str">
        <f>IF(D23=1," ","CAUTION: See note 3 above. ")</f>
        <v xml:space="preserve"> </v>
      </c>
      <c r="D26" s="57"/>
      <c r="E26" s="57"/>
      <c r="F26" s="57"/>
      <c r="H26" s="78" t="str">
        <f>IF(D24=0.7," ","CAUTION: See note 4 above. ")</f>
        <v xml:space="preserve"> </v>
      </c>
      <c r="J26" s="13"/>
      <c r="K26" s="13"/>
    </row>
    <row r="27" spans="1:11" s="2" customFormat="1">
      <c r="A27" s="13"/>
      <c r="J27" s="13"/>
      <c r="K27" s="13"/>
    </row>
    <row r="28" spans="1:11" s="2" customFormat="1">
      <c r="A28" s="13"/>
      <c r="J28" s="13"/>
      <c r="K28" s="13"/>
    </row>
    <row r="29" spans="1:11" s="2" customFormat="1">
      <c r="A29" s="13"/>
      <c r="J29" s="13"/>
      <c r="K29" s="13"/>
    </row>
    <row r="30" spans="1:11" s="2" customFormat="1">
      <c r="A30" s="13"/>
      <c r="J30" s="13"/>
      <c r="K30" s="13"/>
    </row>
    <row r="31" spans="1:11" s="2" customFormat="1">
      <c r="A31" s="13"/>
      <c r="J31" s="13"/>
      <c r="K31" s="13"/>
    </row>
    <row r="32" spans="1:11" s="2" customFormat="1">
      <c r="A32" s="13"/>
      <c r="J32" s="13"/>
      <c r="K32" s="13"/>
    </row>
    <row r="33" spans="1:11" s="2" customFormat="1">
      <c r="A33" s="13"/>
      <c r="J33" s="13"/>
      <c r="K33" s="13"/>
    </row>
    <row r="34" spans="1:11" s="2" customFormat="1">
      <c r="A34" s="13"/>
      <c r="J34" s="13"/>
      <c r="K34" s="13"/>
    </row>
    <row r="35" spans="1:11" s="2" customFormat="1">
      <c r="A35" s="13"/>
      <c r="J35" s="13"/>
      <c r="K35" s="13"/>
    </row>
    <row r="36" spans="1:11" s="2" customFormat="1">
      <c r="A36" s="13"/>
      <c r="J36" s="13"/>
      <c r="K36" s="13"/>
    </row>
    <row r="37" spans="1:11" s="2" customFormat="1">
      <c r="A37" s="13"/>
      <c r="J37" s="13"/>
      <c r="K37" s="13"/>
    </row>
    <row r="38" spans="1:11" s="2" customFormat="1">
      <c r="A38" s="13"/>
      <c r="J38" s="13"/>
      <c r="K38" s="13"/>
    </row>
    <row r="39" spans="1:11">
      <c r="A39" s="5"/>
      <c r="J39" s="5"/>
      <c r="K39" s="5"/>
    </row>
    <row r="40" spans="1:11">
      <c r="A40" s="5"/>
      <c r="J40" s="5"/>
      <c r="K40" s="5"/>
    </row>
    <row r="41" spans="1:11">
      <c r="A41" s="5"/>
      <c r="J41" s="5"/>
      <c r="K41" s="5"/>
    </row>
    <row r="42" spans="1:11">
      <c r="A42" s="5"/>
      <c r="J42" s="5"/>
      <c r="K42" s="5"/>
    </row>
    <row r="43" spans="1:11">
      <c r="A43" s="5"/>
      <c r="J43" s="5"/>
      <c r="K43" s="5"/>
    </row>
    <row r="44" spans="1:11">
      <c r="A44" s="5"/>
      <c r="J44" s="5"/>
      <c r="K44" s="5"/>
    </row>
    <row r="45" spans="1:11">
      <c r="A45" s="5"/>
      <c r="J45" s="5"/>
      <c r="K45" s="5"/>
    </row>
    <row r="46" spans="1:11">
      <c r="A46" s="5"/>
      <c r="J46" s="5"/>
      <c r="K46" s="5"/>
    </row>
    <row r="47" spans="1:11">
      <c r="A47" s="5"/>
      <c r="J47" s="5"/>
      <c r="K47" s="5"/>
    </row>
    <row r="48" spans="1:11">
      <c r="A48" s="5"/>
      <c r="J48" s="5"/>
      <c r="K48" s="5"/>
    </row>
    <row r="49" spans="1:12">
      <c r="A49" s="5"/>
      <c r="J49" s="5"/>
      <c r="K49" s="5"/>
    </row>
    <row r="50" spans="1:12">
      <c r="A50" s="5"/>
      <c r="J50" s="5"/>
      <c r="K50" s="5"/>
    </row>
    <row r="51" spans="1:12">
      <c r="A51" s="5"/>
      <c r="J51" s="5"/>
      <c r="K51" s="5"/>
    </row>
    <row r="52" spans="1:12">
      <c r="A52" s="5"/>
      <c r="J52" s="5"/>
      <c r="K52" s="5"/>
    </row>
    <row r="53" spans="1:12">
      <c r="A53" s="5"/>
      <c r="J53" s="5"/>
      <c r="K53" s="5"/>
    </row>
    <row r="54" spans="1:12">
      <c r="A54" s="5"/>
      <c r="J54" s="5"/>
      <c r="K54" s="5"/>
    </row>
    <row r="55" spans="1:12">
      <c r="A55" s="5"/>
      <c r="J55" s="5"/>
      <c r="K55" s="5"/>
    </row>
    <row r="56" spans="1:12">
      <c r="A56" s="5"/>
      <c r="J56" s="5"/>
      <c r="K56" s="5"/>
    </row>
    <row r="57" spans="1:12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</row>
    <row r="58" spans="1:12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</row>
    <row r="59" spans="1:1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</row>
    <row r="60" spans="1:1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</row>
    <row r="61" spans="1:12">
      <c r="A61" s="5"/>
      <c r="J61" s="5"/>
      <c r="K61" s="5"/>
    </row>
    <row r="62" spans="1:12">
      <c r="A62" s="5"/>
    </row>
    <row r="63" spans="1:12">
      <c r="A63" s="5"/>
    </row>
    <row r="64" spans="1:12">
      <c r="A64" s="5"/>
    </row>
  </sheetData>
  <sheetProtection password="CA1A" sheet="1" objects="1" scenarios="1"/>
  <conditionalFormatting sqref="E23:E24">
    <cfRule type="containsText" dxfId="9" priority="1" stopIfTrue="1" operator="containsText" text="** See">
      <formula>NOT(ISERROR(SEARCH("** See",E23)))</formula>
    </cfRule>
  </conditionalFormatting>
  <pageMargins left="0.65" right="0.3" top="0.2" bottom="0.3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4" name="Button 3">
              <controlPr defaultSize="0" print="0" autoFill="0" autoPict="0" macro="[0]!Print_Page">
                <anchor>
                  <from>
                    <xdr:col>8</xdr:col>
                    <xdr:colOff>219075</xdr:colOff>
                    <xdr:row>24</xdr:row>
                    <xdr:rowOff>38100</xdr:rowOff>
                  </from>
                  <to>
                    <xdr:col>9</xdr:col>
                    <xdr:colOff>238125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5" name="Button 4">
              <controlPr defaultSize="0" print="0" autoFill="0" autoPict="0" macro="[0]!Print_Page">
                <anchor>
                  <from>
                    <xdr:col>8</xdr:col>
                    <xdr:colOff>361950</xdr:colOff>
                    <xdr:row>1</xdr:row>
                    <xdr:rowOff>133350</xdr:rowOff>
                  </from>
                  <to>
                    <xdr:col>9</xdr:col>
                    <xdr:colOff>381000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6" name="Button 9">
              <controlPr defaultSize="0" print="0" autoFill="0" autoPict="0" macro="[0]!return_to_menu">
                <anchor>
                  <from>
                    <xdr:col>10</xdr:col>
                    <xdr:colOff>190500</xdr:colOff>
                    <xdr:row>1</xdr:row>
                    <xdr:rowOff>123825</xdr:rowOff>
                  </from>
                  <to>
                    <xdr:col>12</xdr:col>
                    <xdr:colOff>114300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7" name="Button 10">
              <controlPr defaultSize="0" print="0" autoFill="0" autoPict="0" macro="[0]!return_to_menu">
                <anchor>
                  <from>
                    <xdr:col>10</xdr:col>
                    <xdr:colOff>47625</xdr:colOff>
                    <xdr:row>24</xdr:row>
                    <xdr:rowOff>38100</xdr:rowOff>
                  </from>
                  <to>
                    <xdr:col>11</xdr:col>
                    <xdr:colOff>876300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3:E19"/>
  <sheetViews>
    <sheetView workbookViewId="0">
      <selection activeCell="M19" sqref="M19"/>
    </sheetView>
  </sheetViews>
  <sheetFormatPr defaultRowHeight="15"/>
  <cols>
    <col min="2" max="2" width="9.85546875" customWidth="1"/>
  </cols>
  <sheetData>
    <row r="3" spans="1:5">
      <c r="A3" t="s">
        <v>23</v>
      </c>
    </row>
    <row r="4" spans="1:5">
      <c r="A4" t="s">
        <v>24</v>
      </c>
      <c r="B4" s="12">
        <f>'Win-SI'!D18</f>
        <v>2.8</v>
      </c>
      <c r="C4" t="s">
        <v>4</v>
      </c>
    </row>
    <row r="5" spans="1:5">
      <c r="A5" t="s">
        <v>25</v>
      </c>
      <c r="B5" s="12">
        <f>'Win-SI'!D19</f>
        <v>3</v>
      </c>
      <c r="C5" t="s">
        <v>4</v>
      </c>
    </row>
    <row r="6" spans="1:5">
      <c r="A6" t="s">
        <v>26</v>
      </c>
      <c r="B6" s="12">
        <f>'Win-SI'!D20</f>
        <v>12</v>
      </c>
      <c r="C6" t="s">
        <v>4</v>
      </c>
    </row>
    <row r="7" spans="1:5">
      <c r="A7" t="s">
        <v>27</v>
      </c>
      <c r="B7" s="12">
        <f>'Win-SI'!D21</f>
        <v>26.666699999999999</v>
      </c>
      <c r="C7" t="s">
        <v>30</v>
      </c>
    </row>
    <row r="8" spans="1:5">
      <c r="A8" t="s">
        <v>29</v>
      </c>
      <c r="B8" s="26">
        <f>'Win-SI'!D22</f>
        <v>101300</v>
      </c>
      <c r="C8" t="s">
        <v>5</v>
      </c>
    </row>
    <row r="9" spans="1:5">
      <c r="A9" t="s">
        <v>28</v>
      </c>
      <c r="B9" s="12">
        <f>'Win-SI'!D24</f>
        <v>0.7</v>
      </c>
    </row>
    <row r="11" spans="1:5">
      <c r="A11" t="s">
        <v>31</v>
      </c>
      <c r="B11">
        <f>B4*B5</f>
        <v>8.3999999999999986</v>
      </c>
      <c r="C11" t="s">
        <v>32</v>
      </c>
    </row>
    <row r="13" spans="1:5">
      <c r="A13" t="s">
        <v>35</v>
      </c>
      <c r="E13">
        <f>(2.4*(B11^0.4)*(B4^0.2))-2.1*B4</f>
        <v>1.0280355268674235</v>
      </c>
    </row>
    <row r="14" spans="1:5">
      <c r="A14" t="s">
        <v>33</v>
      </c>
      <c r="E14">
        <f>(B11*(B4^0.5))^(1/3)</f>
        <v>2.4133451275243107</v>
      </c>
    </row>
    <row r="15" spans="1:5">
      <c r="A15" t="s">
        <v>34</v>
      </c>
      <c r="E15">
        <f>(B6+E13)^(5/3)</f>
        <v>72.132595099359506</v>
      </c>
    </row>
    <row r="16" spans="1:5">
      <c r="A16" t="s">
        <v>37</v>
      </c>
      <c r="E16">
        <f>B11*(B4^0.5)</f>
        <v>14.055888445772467</v>
      </c>
    </row>
    <row r="18" spans="1:2">
      <c r="A18" t="s">
        <v>36</v>
      </c>
    </row>
    <row r="19" spans="1:2">
      <c r="A19" t="s">
        <v>38</v>
      </c>
      <c r="B19">
        <f>(0.68*E14*E15)+1.59*E16</f>
        <v>140.72383853351002</v>
      </c>
    </row>
  </sheetData>
  <sheetProtection password="89D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B2:C6"/>
  <sheetViews>
    <sheetView workbookViewId="0">
      <selection sqref="A1:D6"/>
    </sheetView>
  </sheetViews>
  <sheetFormatPr defaultRowHeight="15"/>
  <sheetData>
    <row r="2" spans="2:3">
      <c r="C2" t="e">
        <f>#REF!</f>
        <v>#REF!</v>
      </c>
    </row>
    <row r="4" spans="2:3">
      <c r="B4" t="s">
        <v>85</v>
      </c>
      <c r="C4" t="e">
        <f>IF(C2=1,1000,0)</f>
        <v>#REF!</v>
      </c>
    </row>
    <row r="5" spans="2:3">
      <c r="B5" t="s">
        <v>86</v>
      </c>
      <c r="C5" s="57" t="e">
        <f>IF(C2=0.5,1000,0)</f>
        <v>#REF!</v>
      </c>
    </row>
    <row r="6" spans="2:3">
      <c r="B6" t="s">
        <v>87</v>
      </c>
      <c r="C6" t="e">
        <f>C4+C5</f>
        <v>#REF!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D6"/>
  <sheetViews>
    <sheetView workbookViewId="0">
      <selection sqref="A1:D8"/>
    </sheetView>
  </sheetViews>
  <sheetFormatPr defaultRowHeight="15"/>
  <sheetData>
    <row r="1" spans="1:4">
      <c r="A1" s="57"/>
      <c r="B1" s="57"/>
      <c r="C1" s="57"/>
      <c r="D1" s="57"/>
    </row>
    <row r="2" spans="1:4">
      <c r="A2" s="57"/>
      <c r="B2" s="57"/>
      <c r="C2" s="57" t="e">
        <f>#REF!</f>
        <v>#REF!</v>
      </c>
      <c r="D2" s="57"/>
    </row>
    <row r="3" spans="1:4">
      <c r="A3" s="57"/>
      <c r="B3" s="57"/>
      <c r="C3" s="57"/>
      <c r="D3" s="57"/>
    </row>
    <row r="4" spans="1:4">
      <c r="A4" s="57"/>
      <c r="B4" s="57" t="s">
        <v>85</v>
      </c>
      <c r="C4" s="57" t="e">
        <f>IF(C2=1,1000,0)</f>
        <v>#REF!</v>
      </c>
      <c r="D4" s="57"/>
    </row>
    <row r="5" spans="1:4">
      <c r="A5" s="57"/>
      <c r="B5" s="57" t="s">
        <v>86</v>
      </c>
      <c r="C5" s="57" t="e">
        <f>IF(C2=0.5,1000,0)</f>
        <v>#REF!</v>
      </c>
      <c r="D5" s="57"/>
    </row>
    <row r="6" spans="1:4">
      <c r="A6" s="57"/>
      <c r="B6" s="57" t="s">
        <v>87</v>
      </c>
      <c r="C6" s="57" t="e">
        <f>C4+C5</f>
        <v>#REF!</v>
      </c>
      <c r="D6" s="5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18</vt:i4>
      </vt:variant>
      <vt:variant>
        <vt:lpstr>Adlandırılmış Aralıklar</vt:lpstr>
      </vt:variant>
      <vt:variant>
        <vt:i4>1</vt:i4>
      </vt:variant>
    </vt:vector>
  </HeadingPairs>
  <TitlesOfParts>
    <vt:vector size="19" baseType="lpstr">
      <vt:lpstr>Ana Sayfa</vt:lpstr>
      <vt:lpstr>Atrium-Fire-SI</vt:lpstr>
      <vt:lpstr>A-Fire-SI</vt:lpstr>
      <vt:lpstr>Balcony-SI</vt:lpstr>
      <vt:lpstr>Bal-SIW</vt:lpstr>
      <vt:lpstr>Win-SI</vt:lpstr>
      <vt:lpstr>Win-SI2</vt:lpstr>
      <vt:lpstr>Plug1</vt:lpstr>
      <vt:lpstr>Plug2</vt:lpstr>
      <vt:lpstr>Plug-SI</vt:lpstr>
      <vt:lpstr>Plug-SI-A</vt:lpstr>
      <vt:lpstr>Plug3</vt:lpstr>
      <vt:lpstr>Plug-SI-B</vt:lpstr>
      <vt:lpstr>Plug4</vt:lpstr>
      <vt:lpstr>Airflow-SI</vt:lpstr>
      <vt:lpstr>Air_SI_A</vt:lpstr>
      <vt:lpstr>Air_SI_B</vt:lpstr>
      <vt:lpstr>Air_SI_C</vt:lpstr>
      <vt:lpstr>'Balcony-SI'!OLE_LINK1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Efe Ünal</cp:lastModifiedBy>
  <cp:lastPrinted>2015-10-24T12:47:18Z</cp:lastPrinted>
  <dcterms:created xsi:type="dcterms:W3CDTF">2012-06-02T17:14:09Z</dcterms:created>
  <dcterms:modified xsi:type="dcterms:W3CDTF">2018-10-26T10:47:54Z</dcterms:modified>
</cp:coreProperties>
</file>